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MACELINO\Desktop\"/>
    </mc:Choice>
  </mc:AlternateContent>
  <xr:revisionPtr revIDLastSave="0" documentId="13_ncr:1_{7168B951-CB06-46EF-9A25-2CF6C0CC40B1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TREND DETAIL" sheetId="10" r:id="rId1"/>
    <sheet name="TREND VAR" sheetId="12" r:id="rId2"/>
    <sheet name="TREND-SUMMARY" sheetId="1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1" l="1"/>
  <c r="C6" i="11"/>
  <c r="D201" i="12"/>
  <c r="E207" i="12"/>
  <c r="I207" i="12"/>
  <c r="M207" i="12"/>
  <c r="N207" i="12"/>
  <c r="Q207" i="12"/>
  <c r="R207" i="12"/>
  <c r="U207" i="12"/>
  <c r="V207" i="12"/>
  <c r="I208" i="12"/>
  <c r="C192" i="12"/>
  <c r="D192" i="12"/>
  <c r="C201" i="12"/>
  <c r="C43" i="10"/>
  <c r="E215" i="10" l="1"/>
  <c r="C192" i="10"/>
  <c r="C180" i="10"/>
  <c r="C33" i="10"/>
  <c r="C26" i="10"/>
  <c r="C18" i="10"/>
  <c r="V7" i="11" l="1"/>
  <c r="V9" i="11"/>
  <c r="V10" i="11"/>
  <c r="V11" i="11"/>
  <c r="V12" i="11"/>
  <c r="V13" i="11"/>
  <c r="V14" i="11"/>
  <c r="V15" i="11"/>
  <c r="U7" i="11"/>
  <c r="U8" i="11"/>
  <c r="U9" i="11"/>
  <c r="U10" i="11"/>
  <c r="U11" i="11"/>
  <c r="U12" i="11"/>
  <c r="U13" i="11"/>
  <c r="U14" i="11"/>
  <c r="U15" i="11"/>
  <c r="V6" i="11"/>
  <c r="U6" i="11"/>
  <c r="R7" i="11"/>
  <c r="R8" i="11"/>
  <c r="R9" i="11"/>
  <c r="R10" i="11"/>
  <c r="R11" i="11"/>
  <c r="R12" i="11"/>
  <c r="R13" i="11"/>
  <c r="R14" i="11"/>
  <c r="R15" i="11"/>
  <c r="Q7" i="11"/>
  <c r="Q8" i="11"/>
  <c r="Q9" i="11"/>
  <c r="Q10" i="11"/>
  <c r="Q11" i="11"/>
  <c r="Q12" i="11"/>
  <c r="Q13" i="11"/>
  <c r="Q14" i="11"/>
  <c r="Q15" i="11"/>
  <c r="R6" i="11"/>
  <c r="Q6" i="11"/>
  <c r="N7" i="11" l="1"/>
  <c r="N8" i="11"/>
  <c r="N9" i="11"/>
  <c r="N10" i="11"/>
  <c r="N11" i="11"/>
  <c r="N12" i="11"/>
  <c r="N13" i="11"/>
  <c r="N14" i="11"/>
  <c r="N15" i="11"/>
  <c r="M7" i="11"/>
  <c r="M8" i="11"/>
  <c r="M9" i="11"/>
  <c r="M10" i="11"/>
  <c r="M11" i="11"/>
  <c r="M12" i="11"/>
  <c r="M13" i="11"/>
  <c r="M14" i="11"/>
  <c r="M15" i="11"/>
  <c r="N6" i="11"/>
  <c r="M6" i="11"/>
  <c r="I7" i="11"/>
  <c r="I8" i="11"/>
  <c r="I9" i="11"/>
  <c r="I10" i="11"/>
  <c r="I11" i="11"/>
  <c r="I12" i="11"/>
  <c r="I13" i="11"/>
  <c r="I14" i="11"/>
  <c r="I15" i="11"/>
  <c r="J7" i="11"/>
  <c r="J8" i="11"/>
  <c r="J9" i="11"/>
  <c r="J10" i="11"/>
  <c r="J11" i="11"/>
  <c r="J12" i="11"/>
  <c r="J13" i="11"/>
  <c r="J14" i="11"/>
  <c r="J6" i="11"/>
  <c r="I6" i="11"/>
  <c r="F7" i="11"/>
  <c r="F8" i="11"/>
  <c r="F9" i="11"/>
  <c r="F10" i="11"/>
  <c r="F11" i="11"/>
  <c r="F12" i="11"/>
  <c r="F13" i="11"/>
  <c r="F14" i="11"/>
  <c r="F6" i="11"/>
  <c r="E7" i="11"/>
  <c r="E8" i="11"/>
  <c r="E9" i="11"/>
  <c r="E10" i="11"/>
  <c r="E11" i="11"/>
  <c r="E12" i="11"/>
  <c r="E13" i="11"/>
  <c r="E14" i="11"/>
  <c r="E15" i="11"/>
  <c r="E6" i="11"/>
  <c r="V202" i="12"/>
  <c r="V9" i="12"/>
  <c r="V10" i="12"/>
  <c r="V11" i="12"/>
  <c r="V19" i="12"/>
  <c r="V20" i="12"/>
  <c r="V21" i="12"/>
  <c r="V22" i="12"/>
  <c r="V24" i="12"/>
  <c r="V27" i="12"/>
  <c r="V30" i="12"/>
  <c r="V34" i="12"/>
  <c r="V37" i="12"/>
  <c r="V46" i="12"/>
  <c r="V48" i="12"/>
  <c r="V49" i="12"/>
  <c r="V51" i="12"/>
  <c r="V52" i="12"/>
  <c r="V56" i="12"/>
  <c r="V57" i="12"/>
  <c r="V58" i="12"/>
  <c r="V59" i="12"/>
  <c r="V61" i="12"/>
  <c r="V62" i="12"/>
  <c r="V63" i="12"/>
  <c r="V64" i="12"/>
  <c r="V65" i="12"/>
  <c r="V66" i="12"/>
  <c r="V70" i="12"/>
  <c r="V74" i="12"/>
  <c r="V75" i="12"/>
  <c r="V82" i="12"/>
  <c r="V83" i="12"/>
  <c r="V85" i="12"/>
  <c r="V90" i="12"/>
  <c r="V120" i="12"/>
  <c r="V142" i="12"/>
  <c r="V167" i="12"/>
  <c r="V168" i="12"/>
  <c r="V181" i="12"/>
  <c r="V182" i="12"/>
  <c r="V183" i="12"/>
  <c r="V184" i="12"/>
  <c r="V185" i="12"/>
  <c r="V186" i="12"/>
  <c r="V187" i="12"/>
  <c r="V188" i="12"/>
  <c r="V189" i="12"/>
  <c r="V190" i="12"/>
  <c r="V193" i="12"/>
  <c r="V194" i="12"/>
  <c r="V199" i="12"/>
  <c r="V203" i="12"/>
  <c r="V204" i="12"/>
  <c r="V205" i="12"/>
  <c r="U7" i="12"/>
  <c r="U9" i="12"/>
  <c r="U10" i="12"/>
  <c r="U11" i="12"/>
  <c r="U12" i="12"/>
  <c r="U14" i="12"/>
  <c r="U15" i="12"/>
  <c r="U16" i="12"/>
  <c r="U17" i="12"/>
  <c r="U19" i="12"/>
  <c r="U20" i="12"/>
  <c r="U21" i="12"/>
  <c r="U22" i="12"/>
  <c r="U23" i="12"/>
  <c r="U24" i="12"/>
  <c r="U25" i="12"/>
  <c r="U27" i="12"/>
  <c r="U28" i="12"/>
  <c r="U29" i="12"/>
  <c r="U30" i="12"/>
  <c r="U31" i="12"/>
  <c r="U32" i="12"/>
  <c r="U34" i="12"/>
  <c r="U36" i="12"/>
  <c r="U37" i="12"/>
  <c r="U38" i="12"/>
  <c r="U40" i="12"/>
  <c r="U41" i="12"/>
  <c r="U42" i="12"/>
  <c r="U44" i="12"/>
  <c r="U45" i="12"/>
  <c r="U46" i="12"/>
  <c r="U47" i="12"/>
  <c r="U48" i="12"/>
  <c r="U49" i="12"/>
  <c r="U50" i="12"/>
  <c r="U51" i="12"/>
  <c r="U52" i="12"/>
  <c r="U54" i="12"/>
  <c r="U55" i="12"/>
  <c r="U56" i="12"/>
  <c r="U57" i="12"/>
  <c r="U58" i="12"/>
  <c r="U59" i="12"/>
  <c r="U60" i="12"/>
  <c r="U61" i="12"/>
  <c r="U62" i="12"/>
  <c r="U63" i="12"/>
  <c r="U64" i="12"/>
  <c r="U65" i="12"/>
  <c r="U66" i="12"/>
  <c r="U67" i="12"/>
  <c r="U68" i="12"/>
  <c r="U70" i="12"/>
  <c r="U71" i="12"/>
  <c r="U72" i="12"/>
  <c r="U74" i="12"/>
  <c r="U75" i="12"/>
  <c r="U78" i="12"/>
  <c r="U79" i="12"/>
  <c r="U80" i="12"/>
  <c r="U81" i="12"/>
  <c r="U82" i="12"/>
  <c r="U83" i="12"/>
  <c r="U84" i="12"/>
  <c r="U85" i="12"/>
  <c r="U86" i="12"/>
  <c r="U87" i="12"/>
  <c r="U88" i="12"/>
  <c r="U89" i="12"/>
  <c r="U90" i="12"/>
  <c r="U91" i="12"/>
  <c r="U92" i="12"/>
  <c r="U93" i="12"/>
  <c r="U94" i="12"/>
  <c r="U95" i="12"/>
  <c r="U96" i="12"/>
  <c r="U97" i="12"/>
  <c r="U98" i="12"/>
  <c r="U99" i="12"/>
  <c r="U100" i="12"/>
  <c r="U101" i="12"/>
  <c r="U102" i="12"/>
  <c r="U103" i="12"/>
  <c r="U104" i="12"/>
  <c r="U105" i="12"/>
  <c r="U106" i="12"/>
  <c r="U107" i="12"/>
  <c r="U108" i="12"/>
  <c r="U109" i="12"/>
  <c r="U110" i="12"/>
  <c r="U111" i="12"/>
  <c r="U112" i="12"/>
  <c r="U113" i="12"/>
  <c r="U114" i="12"/>
  <c r="U115" i="12"/>
  <c r="U116" i="12"/>
  <c r="U117" i="12"/>
  <c r="U118" i="12"/>
  <c r="U119" i="12"/>
  <c r="U120" i="12"/>
  <c r="U121" i="12"/>
  <c r="U122" i="12"/>
  <c r="U123" i="12"/>
  <c r="U124" i="12"/>
  <c r="U125" i="12"/>
  <c r="U126" i="12"/>
  <c r="U127" i="12"/>
  <c r="U128" i="12"/>
  <c r="U129" i="12"/>
  <c r="U130" i="12"/>
  <c r="U131" i="12"/>
  <c r="U132" i="12"/>
  <c r="U133" i="12"/>
  <c r="U134" i="12"/>
  <c r="U135" i="12"/>
  <c r="U136" i="12"/>
  <c r="U137" i="12"/>
  <c r="U138" i="12"/>
  <c r="U139" i="12"/>
  <c r="U140" i="12"/>
  <c r="U141" i="12"/>
  <c r="U142" i="12"/>
  <c r="U143" i="12"/>
  <c r="U144" i="12"/>
  <c r="U145" i="12"/>
  <c r="U146" i="12"/>
  <c r="U147" i="12"/>
  <c r="U148" i="12"/>
  <c r="U149" i="12"/>
  <c r="U150" i="12"/>
  <c r="U151" i="12"/>
  <c r="U152" i="12"/>
  <c r="U153" i="12"/>
  <c r="U154" i="12"/>
  <c r="U155" i="12"/>
  <c r="U156" i="12"/>
  <c r="U157" i="12"/>
  <c r="U158" i="12"/>
  <c r="U159" i="12"/>
  <c r="U160" i="12"/>
  <c r="U161" i="12"/>
  <c r="U162" i="12"/>
  <c r="U163" i="12"/>
  <c r="U164" i="12"/>
  <c r="U165" i="12"/>
  <c r="U166" i="12"/>
  <c r="U167" i="12"/>
  <c r="U168" i="12"/>
  <c r="U169" i="12"/>
  <c r="U170" i="12"/>
  <c r="U171" i="12"/>
  <c r="U172" i="12"/>
  <c r="U173" i="12"/>
  <c r="U174" i="12"/>
  <c r="U175" i="12"/>
  <c r="U176" i="12"/>
  <c r="U177" i="12"/>
  <c r="U178" i="12"/>
  <c r="U179" i="12"/>
  <c r="U181" i="12"/>
  <c r="U182" i="12"/>
  <c r="U183" i="12"/>
  <c r="U184" i="12"/>
  <c r="U185" i="12"/>
  <c r="U186" i="12"/>
  <c r="U187" i="12"/>
  <c r="U188" i="12"/>
  <c r="U189" i="12"/>
  <c r="U190" i="12"/>
  <c r="U191" i="12"/>
  <c r="U193" i="12"/>
  <c r="U194" i="12"/>
  <c r="U195" i="12"/>
  <c r="U196" i="12"/>
  <c r="U197" i="12"/>
  <c r="U198" i="12"/>
  <c r="U199" i="12"/>
  <c r="U200" i="12"/>
  <c r="U202" i="12"/>
  <c r="U203" i="12"/>
  <c r="U204" i="12"/>
  <c r="U205" i="12"/>
  <c r="U206" i="12"/>
  <c r="Q7" i="12"/>
  <c r="Q9" i="12"/>
  <c r="Q10" i="12"/>
  <c r="Q11" i="12"/>
  <c r="Q12" i="12"/>
  <c r="Q14" i="12"/>
  <c r="Q15" i="12"/>
  <c r="Q16" i="12"/>
  <c r="Q17" i="12"/>
  <c r="Q19" i="12"/>
  <c r="Q20" i="12"/>
  <c r="Q21" i="12"/>
  <c r="Q22" i="12"/>
  <c r="Q25" i="12"/>
  <c r="Q27" i="12"/>
  <c r="Q28" i="12"/>
  <c r="Q29" i="12"/>
  <c r="Q30" i="12"/>
  <c r="Q31" i="12"/>
  <c r="Q32" i="12"/>
  <c r="Q34" i="12"/>
  <c r="Q35" i="12"/>
  <c r="Q36" i="12"/>
  <c r="Q37" i="12"/>
  <c r="Q38" i="12"/>
  <c r="Q39" i="12"/>
  <c r="Q40" i="12"/>
  <c r="Q41" i="12"/>
  <c r="Q42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58" i="12"/>
  <c r="Q59" i="12"/>
  <c r="Q60" i="12"/>
  <c r="Q61" i="12"/>
  <c r="Q62" i="12"/>
  <c r="Q63" i="12"/>
  <c r="Q64" i="12"/>
  <c r="Q65" i="12"/>
  <c r="Q66" i="12"/>
  <c r="Q67" i="12"/>
  <c r="Q68" i="12"/>
  <c r="Q70" i="12"/>
  <c r="Q71" i="12"/>
  <c r="Q72" i="12"/>
  <c r="Q73" i="12"/>
  <c r="Q74" i="12"/>
  <c r="Q75" i="12"/>
  <c r="Q77" i="12"/>
  <c r="Q78" i="12"/>
  <c r="Q79" i="12"/>
  <c r="Q80" i="12"/>
  <c r="Q81" i="12"/>
  <c r="Q82" i="12"/>
  <c r="Q83" i="12"/>
  <c r="Q84" i="12"/>
  <c r="Q85" i="12"/>
  <c r="Q86" i="12"/>
  <c r="Q87" i="12"/>
  <c r="Q88" i="12"/>
  <c r="Q89" i="12"/>
  <c r="Q90" i="12"/>
  <c r="Q91" i="12"/>
  <c r="Q92" i="12"/>
  <c r="Q93" i="12"/>
  <c r="Q94" i="12"/>
  <c r="Q95" i="12"/>
  <c r="Q96" i="12"/>
  <c r="Q97" i="12"/>
  <c r="Q98" i="12"/>
  <c r="Q99" i="12"/>
  <c r="Q100" i="12"/>
  <c r="Q101" i="12"/>
  <c r="Q102" i="12"/>
  <c r="Q103" i="12"/>
  <c r="Q104" i="12"/>
  <c r="Q105" i="12"/>
  <c r="Q106" i="12"/>
  <c r="Q107" i="12"/>
  <c r="Q108" i="12"/>
  <c r="Q109" i="12"/>
  <c r="Q110" i="12"/>
  <c r="Q111" i="12"/>
  <c r="Q112" i="12"/>
  <c r="Q113" i="12"/>
  <c r="Q114" i="12"/>
  <c r="Q115" i="12"/>
  <c r="Q116" i="12"/>
  <c r="Q117" i="12"/>
  <c r="Q118" i="12"/>
  <c r="Q119" i="12"/>
  <c r="Q120" i="12"/>
  <c r="Q121" i="12"/>
  <c r="Q122" i="12"/>
  <c r="Q123" i="12"/>
  <c r="Q124" i="12"/>
  <c r="Q125" i="12"/>
  <c r="Q126" i="12"/>
  <c r="Q127" i="12"/>
  <c r="Q128" i="12"/>
  <c r="Q129" i="12"/>
  <c r="Q130" i="12"/>
  <c r="Q131" i="12"/>
  <c r="Q132" i="12"/>
  <c r="Q133" i="12"/>
  <c r="Q134" i="12"/>
  <c r="Q135" i="12"/>
  <c r="Q136" i="12"/>
  <c r="Q137" i="12"/>
  <c r="Q138" i="12"/>
  <c r="Q139" i="12"/>
  <c r="Q140" i="12"/>
  <c r="Q141" i="12"/>
  <c r="Q142" i="12"/>
  <c r="Q143" i="12"/>
  <c r="Q144" i="12"/>
  <c r="Q145" i="12"/>
  <c r="Q146" i="12"/>
  <c r="Q147" i="12"/>
  <c r="Q148" i="12"/>
  <c r="Q149" i="12"/>
  <c r="Q150" i="12"/>
  <c r="Q151" i="12"/>
  <c r="Q152" i="12"/>
  <c r="Q153" i="12"/>
  <c r="Q154" i="12"/>
  <c r="Q155" i="12"/>
  <c r="Q156" i="12"/>
  <c r="Q157" i="12"/>
  <c r="Q158" i="12"/>
  <c r="Q159" i="12"/>
  <c r="Q160" i="12"/>
  <c r="Q161" i="12"/>
  <c r="Q162" i="12"/>
  <c r="Q163" i="12"/>
  <c r="Q164" i="12"/>
  <c r="Q165" i="12"/>
  <c r="Q166" i="12"/>
  <c r="Q167" i="12"/>
  <c r="Q168" i="12"/>
  <c r="Q169" i="12"/>
  <c r="Q170" i="12"/>
  <c r="Q171" i="12"/>
  <c r="Q172" i="12"/>
  <c r="Q173" i="12"/>
  <c r="Q174" i="12"/>
  <c r="Q175" i="12"/>
  <c r="Q176" i="12"/>
  <c r="Q177" i="12"/>
  <c r="Q178" i="12"/>
  <c r="Q179" i="12"/>
  <c r="Q181" i="12"/>
  <c r="Q182" i="12"/>
  <c r="Q183" i="12"/>
  <c r="Q185" i="12"/>
  <c r="Q186" i="12"/>
  <c r="Q187" i="12"/>
  <c r="Q188" i="12"/>
  <c r="Q189" i="12"/>
  <c r="Q190" i="12"/>
  <c r="Q191" i="12"/>
  <c r="Q193" i="12"/>
  <c r="Q194" i="12"/>
  <c r="Q195" i="12"/>
  <c r="Q196" i="12"/>
  <c r="Q197" i="12"/>
  <c r="Q198" i="12"/>
  <c r="Q199" i="12"/>
  <c r="Q200" i="12"/>
  <c r="Q202" i="12"/>
  <c r="Q203" i="12"/>
  <c r="Q204" i="12"/>
  <c r="Q205" i="12"/>
  <c r="Q206" i="12"/>
  <c r="R10" i="12"/>
  <c r="R11" i="12"/>
  <c r="R15" i="12"/>
  <c r="R16" i="12"/>
  <c r="R19" i="12"/>
  <c r="R20" i="12"/>
  <c r="R21" i="12"/>
  <c r="R22" i="12"/>
  <c r="R27" i="12"/>
  <c r="R30" i="12"/>
  <c r="R34" i="12"/>
  <c r="R35" i="12"/>
  <c r="R37" i="12"/>
  <c r="R39" i="12"/>
  <c r="R46" i="12"/>
  <c r="R48" i="12"/>
  <c r="R49" i="12"/>
  <c r="R51" i="12"/>
  <c r="R52" i="12"/>
  <c r="R53" i="12"/>
  <c r="R56" i="12"/>
  <c r="R57" i="12"/>
  <c r="R58" i="12"/>
  <c r="R59" i="12"/>
  <c r="R60" i="12"/>
  <c r="R61" i="12"/>
  <c r="R62" i="12"/>
  <c r="R63" i="12"/>
  <c r="R64" i="12"/>
  <c r="R65" i="12"/>
  <c r="R66" i="12"/>
  <c r="R70" i="12"/>
  <c r="R71" i="12"/>
  <c r="R73" i="12"/>
  <c r="R74" i="12"/>
  <c r="R75" i="12"/>
  <c r="R77" i="12"/>
  <c r="R82" i="12"/>
  <c r="R83" i="12"/>
  <c r="R84" i="12"/>
  <c r="R85" i="12"/>
  <c r="R90" i="12"/>
  <c r="R150" i="12"/>
  <c r="R158" i="12"/>
  <c r="R166" i="12"/>
  <c r="R168" i="12"/>
  <c r="R181" i="12"/>
  <c r="R182" i="12"/>
  <c r="R183" i="12"/>
  <c r="R185" i="12"/>
  <c r="R186" i="12"/>
  <c r="R187" i="12"/>
  <c r="R188" i="12"/>
  <c r="R189" i="12"/>
  <c r="R190" i="12"/>
  <c r="R193" i="12"/>
  <c r="R194" i="12"/>
  <c r="R199" i="12"/>
  <c r="R202" i="12"/>
  <c r="R203" i="12"/>
  <c r="R204" i="12"/>
  <c r="R205" i="12"/>
  <c r="N10" i="12"/>
  <c r="N11" i="12"/>
  <c r="N15" i="12"/>
  <c r="N16" i="12"/>
  <c r="N19" i="12"/>
  <c r="N20" i="12"/>
  <c r="N21" i="12"/>
  <c r="N22" i="12"/>
  <c r="N23" i="12"/>
  <c r="N24" i="12"/>
  <c r="N27" i="12"/>
  <c r="N30" i="12"/>
  <c r="N34" i="12"/>
  <c r="N35" i="12"/>
  <c r="N37" i="12"/>
  <c r="N39" i="12"/>
  <c r="N44" i="12"/>
  <c r="N46" i="12"/>
  <c r="N50" i="12"/>
  <c r="N51" i="12"/>
  <c r="N52" i="12"/>
  <c r="N53" i="12"/>
  <c r="N54" i="12"/>
  <c r="N55" i="12"/>
  <c r="N56" i="12"/>
  <c r="N58" i="12"/>
  <c r="N59" i="12"/>
  <c r="N60" i="12"/>
  <c r="N63" i="12"/>
  <c r="N64" i="12"/>
  <c r="N65" i="12"/>
  <c r="N66" i="12"/>
  <c r="N67" i="12"/>
  <c r="N69" i="12"/>
  <c r="N70" i="12"/>
  <c r="N71" i="12"/>
  <c r="N72" i="12"/>
  <c r="N73" i="12"/>
  <c r="N74" i="12"/>
  <c r="N75" i="12"/>
  <c r="N76" i="12"/>
  <c r="N78" i="12"/>
  <c r="N79" i="12"/>
  <c r="N80" i="12"/>
  <c r="N81" i="12"/>
  <c r="N82" i="12"/>
  <c r="N83" i="12"/>
  <c r="N84" i="12"/>
  <c r="N86" i="12"/>
  <c r="N87" i="12"/>
  <c r="N88" i="12"/>
  <c r="N90" i="12"/>
  <c r="N92" i="12"/>
  <c r="N93" i="12"/>
  <c r="N94" i="12"/>
  <c r="N95" i="12"/>
  <c r="N96" i="12"/>
  <c r="N97" i="12"/>
  <c r="N98" i="12"/>
  <c r="N99" i="12"/>
  <c r="N100" i="12"/>
  <c r="N101" i="12"/>
  <c r="N102" i="12"/>
  <c r="N103" i="12"/>
  <c r="N106" i="12"/>
  <c r="N108" i="12"/>
  <c r="N109" i="12"/>
  <c r="N110" i="12"/>
  <c r="N111" i="12"/>
  <c r="N112" i="12"/>
  <c r="N113" i="12"/>
  <c r="N114" i="12"/>
  <c r="N115" i="12"/>
  <c r="N116" i="12"/>
  <c r="N117" i="12"/>
  <c r="N118" i="12"/>
  <c r="N119" i="12"/>
  <c r="N120" i="12"/>
  <c r="N121" i="12"/>
  <c r="N122" i="12"/>
  <c r="N123" i="12"/>
  <c r="N124" i="12"/>
  <c r="N125" i="12"/>
  <c r="N126" i="12"/>
  <c r="N127" i="12"/>
  <c r="N128" i="12"/>
  <c r="N129" i="12"/>
  <c r="N130" i="12"/>
  <c r="N131" i="12"/>
  <c r="N132" i="12"/>
  <c r="N133" i="12"/>
  <c r="N134" i="12"/>
  <c r="N135" i="12"/>
  <c r="N136" i="12"/>
  <c r="N137" i="12"/>
  <c r="N138" i="12"/>
  <c r="N139" i="12"/>
  <c r="N140" i="12"/>
  <c r="N141" i="12"/>
  <c r="N142" i="12"/>
  <c r="N143" i="12"/>
  <c r="N144" i="12"/>
  <c r="N145" i="12"/>
  <c r="N146" i="12"/>
  <c r="N147" i="12"/>
  <c r="N148" i="12"/>
  <c r="N149" i="12"/>
  <c r="N150" i="12"/>
  <c r="N151" i="12"/>
  <c r="N152" i="12"/>
  <c r="N153" i="12"/>
  <c r="N154" i="12"/>
  <c r="N155" i="12"/>
  <c r="N156" i="12"/>
  <c r="N157" i="12"/>
  <c r="N158" i="12"/>
  <c r="N159" i="12"/>
  <c r="N160" i="12"/>
  <c r="N161" i="12"/>
  <c r="N162" i="12"/>
  <c r="N163" i="12"/>
  <c r="N164" i="12"/>
  <c r="N165" i="12"/>
  <c r="N167" i="12"/>
  <c r="N168" i="12"/>
  <c r="N169" i="12"/>
  <c r="N170" i="12"/>
  <c r="N171" i="12"/>
  <c r="N172" i="12"/>
  <c r="N173" i="12"/>
  <c r="N174" i="12"/>
  <c r="N176" i="12"/>
  <c r="N177" i="12"/>
  <c r="N178" i="12"/>
  <c r="N181" i="12"/>
  <c r="N182" i="12"/>
  <c r="N183" i="12"/>
  <c r="N184" i="12"/>
  <c r="N185" i="12"/>
  <c r="N186" i="12"/>
  <c r="N187" i="12"/>
  <c r="N188" i="12"/>
  <c r="N189" i="12"/>
  <c r="N190" i="12"/>
  <c r="N193" i="12"/>
  <c r="N194" i="12"/>
  <c r="N202" i="12"/>
  <c r="N203" i="12"/>
  <c r="N204" i="12"/>
  <c r="N205" i="12"/>
  <c r="M7" i="12"/>
  <c r="M9" i="12"/>
  <c r="M10" i="12"/>
  <c r="M11" i="12"/>
  <c r="M12" i="12"/>
  <c r="M14" i="12"/>
  <c r="M15" i="12"/>
  <c r="M16" i="12"/>
  <c r="M17" i="12"/>
  <c r="M19" i="12"/>
  <c r="M20" i="12"/>
  <c r="M21" i="12"/>
  <c r="M22" i="12"/>
  <c r="M23" i="12"/>
  <c r="M24" i="12"/>
  <c r="M25" i="12"/>
  <c r="M27" i="12"/>
  <c r="M28" i="12"/>
  <c r="M29" i="12"/>
  <c r="M30" i="12"/>
  <c r="M31" i="12"/>
  <c r="M32" i="12"/>
  <c r="M34" i="12"/>
  <c r="M35" i="12"/>
  <c r="M36" i="12"/>
  <c r="M37" i="12"/>
  <c r="M38" i="12"/>
  <c r="M39" i="12"/>
  <c r="M40" i="12"/>
  <c r="M41" i="12"/>
  <c r="M42" i="12"/>
  <c r="M44" i="12"/>
  <c r="M45" i="12"/>
  <c r="M46" i="12"/>
  <c r="M47" i="12"/>
  <c r="M48" i="12"/>
  <c r="M49" i="12"/>
  <c r="M50" i="12"/>
  <c r="M51" i="12"/>
  <c r="M52" i="12"/>
  <c r="M53" i="12"/>
  <c r="M54" i="12"/>
  <c r="M55" i="12"/>
  <c r="M56" i="12"/>
  <c r="M57" i="12"/>
  <c r="M58" i="12"/>
  <c r="M59" i="12"/>
  <c r="M60" i="12"/>
  <c r="M62" i="12"/>
  <c r="M63" i="12"/>
  <c r="M64" i="12"/>
  <c r="M65" i="12"/>
  <c r="M66" i="12"/>
  <c r="M67" i="12"/>
  <c r="M68" i="12"/>
  <c r="M69" i="12"/>
  <c r="M70" i="12"/>
  <c r="M71" i="12"/>
  <c r="M72" i="12"/>
  <c r="M73" i="12"/>
  <c r="M74" i="12"/>
  <c r="M75" i="12"/>
  <c r="M76" i="12"/>
  <c r="M78" i="12"/>
  <c r="M79" i="12"/>
  <c r="M80" i="12"/>
  <c r="M81" i="12"/>
  <c r="M82" i="12"/>
  <c r="M83" i="12"/>
  <c r="M84" i="12"/>
  <c r="M85" i="12"/>
  <c r="M86" i="12"/>
  <c r="M87" i="12"/>
  <c r="M88" i="12"/>
  <c r="M89" i="12"/>
  <c r="M90" i="12"/>
  <c r="M92" i="12"/>
  <c r="M93" i="12"/>
  <c r="M94" i="12"/>
  <c r="M95" i="12"/>
  <c r="M96" i="12"/>
  <c r="M97" i="12"/>
  <c r="M98" i="12"/>
  <c r="M99" i="12"/>
  <c r="M100" i="12"/>
  <c r="M101" i="12"/>
  <c r="M102" i="12"/>
  <c r="M103" i="12"/>
  <c r="M106" i="12"/>
  <c r="M107" i="12"/>
  <c r="M108" i="12"/>
  <c r="M109" i="12"/>
  <c r="M110" i="12"/>
  <c r="M111" i="12"/>
  <c r="M112" i="12"/>
  <c r="M113" i="12"/>
  <c r="M114" i="12"/>
  <c r="M115" i="12"/>
  <c r="M116" i="12"/>
  <c r="M117" i="12"/>
  <c r="M118" i="12"/>
  <c r="M119" i="12"/>
  <c r="M120" i="12"/>
  <c r="M121" i="12"/>
  <c r="M122" i="12"/>
  <c r="M123" i="12"/>
  <c r="M124" i="12"/>
  <c r="M125" i="12"/>
  <c r="M126" i="12"/>
  <c r="M127" i="12"/>
  <c r="M128" i="12"/>
  <c r="M129" i="12"/>
  <c r="M130" i="12"/>
  <c r="M131" i="12"/>
  <c r="M132" i="12"/>
  <c r="M133" i="12"/>
  <c r="M134" i="12"/>
  <c r="M135" i="12"/>
  <c r="M136" i="12"/>
  <c r="M137" i="12"/>
  <c r="M138" i="12"/>
  <c r="M139" i="12"/>
  <c r="M140" i="12"/>
  <c r="M141" i="12"/>
  <c r="M142" i="12"/>
  <c r="M143" i="12"/>
  <c r="M144" i="12"/>
  <c r="M145" i="12"/>
  <c r="M146" i="12"/>
  <c r="M147" i="12"/>
  <c r="M148" i="12"/>
  <c r="M149" i="12"/>
  <c r="M150" i="12"/>
  <c r="M151" i="12"/>
  <c r="M152" i="12"/>
  <c r="M153" i="12"/>
  <c r="M154" i="12"/>
  <c r="M155" i="12"/>
  <c r="M156" i="12"/>
  <c r="M157" i="12"/>
  <c r="M158" i="12"/>
  <c r="M159" i="12"/>
  <c r="M160" i="12"/>
  <c r="M161" i="12"/>
  <c r="M162" i="12"/>
  <c r="M163" i="12"/>
  <c r="M164" i="12"/>
  <c r="M165" i="12"/>
  <c r="M166" i="12"/>
  <c r="M167" i="12"/>
  <c r="M168" i="12"/>
  <c r="M169" i="12"/>
  <c r="M170" i="12"/>
  <c r="M171" i="12"/>
  <c r="M172" i="12"/>
  <c r="M173" i="12"/>
  <c r="M174" i="12"/>
  <c r="M176" i="12"/>
  <c r="M177" i="12"/>
  <c r="M178" i="12"/>
  <c r="M179" i="12"/>
  <c r="M181" i="12"/>
  <c r="M182" i="12"/>
  <c r="M183" i="12"/>
  <c r="M184" i="12"/>
  <c r="M185" i="12"/>
  <c r="M186" i="12"/>
  <c r="M187" i="12"/>
  <c r="M188" i="12"/>
  <c r="M189" i="12"/>
  <c r="M190" i="12"/>
  <c r="M191" i="12"/>
  <c r="M193" i="12"/>
  <c r="M194" i="12"/>
  <c r="M195" i="12"/>
  <c r="M196" i="12"/>
  <c r="M197" i="12"/>
  <c r="M198" i="12"/>
  <c r="M200" i="12"/>
  <c r="M202" i="12"/>
  <c r="M203" i="12"/>
  <c r="M204" i="12"/>
  <c r="M205" i="12"/>
  <c r="M206" i="12"/>
  <c r="J9" i="12"/>
  <c r="J10" i="12"/>
  <c r="J11" i="12"/>
  <c r="J14" i="12"/>
  <c r="J15" i="12"/>
  <c r="J16" i="12"/>
  <c r="J19" i="12"/>
  <c r="J20" i="12"/>
  <c r="J21" i="12"/>
  <c r="J22" i="12"/>
  <c r="J23" i="12"/>
  <c r="J24" i="12"/>
  <c r="J27" i="12"/>
  <c r="J28" i="12"/>
  <c r="J29" i="12"/>
  <c r="J30" i="12"/>
  <c r="J31" i="12"/>
  <c r="J35" i="12"/>
  <c r="J37" i="12"/>
  <c r="J38" i="12"/>
  <c r="J39" i="12"/>
  <c r="J40" i="12"/>
  <c r="J41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1" i="12"/>
  <c r="J63" i="12"/>
  <c r="J64" i="12"/>
  <c r="J66" i="12"/>
  <c r="J67" i="12"/>
  <c r="J68" i="12"/>
  <c r="J69" i="12"/>
  <c r="J70" i="12"/>
  <c r="J71" i="12"/>
  <c r="J72" i="12"/>
  <c r="J73" i="12"/>
  <c r="J74" i="12"/>
  <c r="J75" i="12"/>
  <c r="J76" i="12"/>
  <c r="J77" i="12"/>
  <c r="J78" i="12"/>
  <c r="J79" i="12"/>
  <c r="J80" i="12"/>
  <c r="J82" i="12"/>
  <c r="J83" i="12"/>
  <c r="J85" i="12"/>
  <c r="J86" i="12"/>
  <c r="J87" i="12"/>
  <c r="J88" i="12"/>
  <c r="J89" i="12"/>
  <c r="J90" i="12"/>
  <c r="J91" i="12"/>
  <c r="J92" i="12"/>
  <c r="J93" i="12"/>
  <c r="J94" i="12"/>
  <c r="J95" i="12"/>
  <c r="J96" i="12"/>
  <c r="J97" i="12"/>
  <c r="J98" i="12"/>
  <c r="J99" i="12"/>
  <c r="J100" i="12"/>
  <c r="J101" i="12"/>
  <c r="J102" i="12"/>
  <c r="J103" i="12"/>
  <c r="J104" i="12"/>
  <c r="J105" i="12"/>
  <c r="J106" i="12"/>
  <c r="J107" i="12"/>
  <c r="J108" i="12"/>
  <c r="J109" i="12"/>
  <c r="J110" i="12"/>
  <c r="J111" i="12"/>
  <c r="J112" i="12"/>
  <c r="J113" i="12"/>
  <c r="J114" i="12"/>
  <c r="J115" i="12"/>
  <c r="J116" i="12"/>
  <c r="J117" i="12"/>
  <c r="J118" i="12"/>
  <c r="J119" i="12"/>
  <c r="J120" i="12"/>
  <c r="J121" i="12"/>
  <c r="J123" i="12"/>
  <c r="J124" i="12"/>
  <c r="J125" i="12"/>
  <c r="J126" i="12"/>
  <c r="J127" i="12"/>
  <c r="J128" i="12"/>
  <c r="J129" i="12"/>
  <c r="J130" i="12"/>
  <c r="J144" i="12"/>
  <c r="J146" i="12"/>
  <c r="J147" i="12"/>
  <c r="J149" i="12"/>
  <c r="J157" i="12"/>
  <c r="J167" i="12"/>
  <c r="J168" i="12"/>
  <c r="J169" i="12"/>
  <c r="J170" i="12"/>
  <c r="J172" i="12"/>
  <c r="J181" i="12"/>
  <c r="J182" i="12"/>
  <c r="J183" i="12"/>
  <c r="J185" i="12"/>
  <c r="J186" i="12"/>
  <c r="J187" i="12"/>
  <c r="J188" i="12"/>
  <c r="J189" i="12"/>
  <c r="J190" i="12"/>
  <c r="J193" i="12"/>
  <c r="J194" i="12"/>
  <c r="J195" i="12"/>
  <c r="J196" i="12"/>
  <c r="J197" i="12"/>
  <c r="J198" i="12"/>
  <c r="J199" i="12"/>
  <c r="I7" i="12"/>
  <c r="I9" i="12"/>
  <c r="I10" i="12"/>
  <c r="I11" i="12"/>
  <c r="I12" i="12"/>
  <c r="I14" i="12"/>
  <c r="I15" i="12"/>
  <c r="I16" i="12"/>
  <c r="I17" i="12"/>
  <c r="I19" i="12"/>
  <c r="I20" i="12"/>
  <c r="I21" i="12"/>
  <c r="I22" i="12"/>
  <c r="I23" i="12"/>
  <c r="I24" i="12"/>
  <c r="I25" i="12"/>
  <c r="I27" i="12"/>
  <c r="I28" i="12"/>
  <c r="I29" i="12"/>
  <c r="I30" i="12"/>
  <c r="I31" i="12"/>
  <c r="I32" i="12"/>
  <c r="I34" i="12"/>
  <c r="I35" i="12"/>
  <c r="I36" i="12"/>
  <c r="I37" i="12"/>
  <c r="I38" i="12"/>
  <c r="I39" i="12"/>
  <c r="I40" i="12"/>
  <c r="I41" i="12"/>
  <c r="I42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I105" i="12"/>
  <c r="I106" i="12"/>
  <c r="I107" i="12"/>
  <c r="I108" i="12"/>
  <c r="I109" i="12"/>
  <c r="I110" i="12"/>
  <c r="I111" i="12"/>
  <c r="I112" i="12"/>
  <c r="I113" i="12"/>
  <c r="I114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44" i="12"/>
  <c r="I145" i="12"/>
  <c r="I146" i="12"/>
  <c r="I147" i="12"/>
  <c r="I148" i="12"/>
  <c r="I149" i="12"/>
  <c r="I157" i="12"/>
  <c r="I167" i="12"/>
  <c r="I168" i="12"/>
  <c r="I169" i="12"/>
  <c r="I170" i="12"/>
  <c r="I171" i="12"/>
  <c r="I172" i="12"/>
  <c r="I179" i="12"/>
  <c r="I181" i="12"/>
  <c r="I182" i="12"/>
  <c r="I183" i="12"/>
  <c r="I184" i="12"/>
  <c r="I185" i="12"/>
  <c r="I186" i="12"/>
  <c r="I187" i="12"/>
  <c r="I188" i="12"/>
  <c r="I189" i="12"/>
  <c r="I190" i="12"/>
  <c r="I191" i="12"/>
  <c r="I193" i="12"/>
  <c r="I194" i="12"/>
  <c r="I195" i="12"/>
  <c r="I196" i="12"/>
  <c r="I197" i="12"/>
  <c r="I198" i="12"/>
  <c r="I199" i="12"/>
  <c r="I200" i="12"/>
  <c r="I202" i="12"/>
  <c r="I203" i="12"/>
  <c r="I204" i="12"/>
  <c r="I205" i="12"/>
  <c r="I206" i="12"/>
  <c r="F9" i="12"/>
  <c r="F10" i="12"/>
  <c r="F11" i="12"/>
  <c r="F15" i="12"/>
  <c r="F16" i="12"/>
  <c r="F19" i="12"/>
  <c r="F20" i="12"/>
  <c r="F21" i="12"/>
  <c r="F22" i="12"/>
  <c r="F23" i="12"/>
  <c r="F24" i="12"/>
  <c r="F27" i="12"/>
  <c r="F28" i="12"/>
  <c r="F29" i="12"/>
  <c r="F30" i="12"/>
  <c r="F31" i="12"/>
  <c r="F35" i="12"/>
  <c r="F37" i="12"/>
  <c r="F38" i="12"/>
  <c r="F39" i="12"/>
  <c r="F40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1" i="12"/>
  <c r="F63" i="12"/>
  <c r="F64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2" i="12"/>
  <c r="F83" i="12"/>
  <c r="F85" i="12"/>
  <c r="F86" i="12"/>
  <c r="F87" i="12"/>
  <c r="F88" i="12"/>
  <c r="F89" i="12"/>
  <c r="F90" i="12"/>
  <c r="F91" i="12"/>
  <c r="F92" i="12"/>
  <c r="F93" i="12"/>
  <c r="F94" i="12"/>
  <c r="F95" i="12"/>
  <c r="F96" i="12"/>
  <c r="F97" i="12"/>
  <c r="F98" i="12"/>
  <c r="F99" i="12"/>
  <c r="F100" i="12"/>
  <c r="F101" i="12"/>
  <c r="F102" i="12"/>
  <c r="F103" i="12"/>
  <c r="F104" i="12"/>
  <c r="F105" i="12"/>
  <c r="F106" i="12"/>
  <c r="F107" i="12"/>
  <c r="F108" i="12"/>
  <c r="F109" i="12"/>
  <c r="F110" i="12"/>
  <c r="F111" i="12"/>
  <c r="F112" i="12"/>
  <c r="F113" i="12"/>
  <c r="F114" i="12"/>
  <c r="F115" i="12"/>
  <c r="F116" i="12"/>
  <c r="F117" i="12"/>
  <c r="F118" i="12"/>
  <c r="F120" i="12"/>
  <c r="F121" i="12"/>
  <c r="F123" i="12"/>
  <c r="F124" i="12"/>
  <c r="F125" i="12"/>
  <c r="F126" i="12"/>
  <c r="F127" i="12"/>
  <c r="F128" i="12"/>
  <c r="F129" i="12"/>
  <c r="F130" i="12"/>
  <c r="F131" i="12"/>
  <c r="F132" i="12"/>
  <c r="F133" i="12"/>
  <c r="F134" i="12"/>
  <c r="F135" i="12"/>
  <c r="F136" i="12"/>
  <c r="F137" i="12"/>
  <c r="F138" i="12"/>
  <c r="F139" i="12"/>
  <c r="F140" i="12"/>
  <c r="F142" i="12"/>
  <c r="F143" i="12"/>
  <c r="F144" i="12"/>
  <c r="F146" i="12"/>
  <c r="F147" i="12"/>
  <c r="F149" i="12"/>
  <c r="F150" i="12"/>
  <c r="F151" i="12"/>
  <c r="F153" i="12"/>
  <c r="F154" i="12"/>
  <c r="F155" i="12"/>
  <c r="F156" i="12"/>
  <c r="F157" i="12"/>
  <c r="F158" i="12"/>
  <c r="F159" i="12"/>
  <c r="F160" i="12"/>
  <c r="F161" i="12"/>
  <c r="F162" i="12"/>
  <c r="F164" i="12"/>
  <c r="F165" i="12"/>
  <c r="F166" i="12"/>
  <c r="F167" i="12"/>
  <c r="F168" i="12"/>
  <c r="F169" i="12"/>
  <c r="F170" i="12"/>
  <c r="F172" i="12"/>
  <c r="F173" i="12"/>
  <c r="F174" i="12"/>
  <c r="F175" i="12"/>
  <c r="F176" i="12"/>
  <c r="F177" i="12"/>
  <c r="F181" i="12"/>
  <c r="F182" i="12"/>
  <c r="F183" i="12"/>
  <c r="F185" i="12"/>
  <c r="F186" i="12"/>
  <c r="F187" i="12"/>
  <c r="F188" i="12"/>
  <c r="F189" i="12"/>
  <c r="F190" i="12"/>
  <c r="F193" i="12"/>
  <c r="F194" i="12"/>
  <c r="F195" i="12"/>
  <c r="F196" i="12"/>
  <c r="F197" i="12"/>
  <c r="F198" i="12"/>
  <c r="F199" i="12"/>
  <c r="E7" i="12"/>
  <c r="E9" i="12"/>
  <c r="E10" i="12"/>
  <c r="E11" i="12"/>
  <c r="E12" i="12"/>
  <c r="E14" i="12"/>
  <c r="E15" i="12"/>
  <c r="E16" i="12"/>
  <c r="E17" i="12"/>
  <c r="E19" i="12"/>
  <c r="E20" i="12"/>
  <c r="E21" i="12"/>
  <c r="E22" i="12"/>
  <c r="E23" i="12"/>
  <c r="E24" i="12"/>
  <c r="E25" i="12"/>
  <c r="E27" i="12"/>
  <c r="E28" i="12"/>
  <c r="E29" i="12"/>
  <c r="E30" i="12"/>
  <c r="E31" i="12"/>
  <c r="E32" i="12"/>
  <c r="E34" i="12"/>
  <c r="E35" i="12"/>
  <c r="E36" i="12"/>
  <c r="E37" i="12"/>
  <c r="E38" i="12"/>
  <c r="E39" i="12"/>
  <c r="E40" i="12"/>
  <c r="E41" i="12"/>
  <c r="E42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2" i="12"/>
  <c r="E163" i="12"/>
  <c r="E164" i="12"/>
  <c r="E165" i="12"/>
  <c r="E166" i="12"/>
  <c r="E167" i="12"/>
  <c r="E168" i="12"/>
  <c r="E169" i="12"/>
  <c r="E170" i="12"/>
  <c r="E171" i="12"/>
  <c r="E172" i="12"/>
  <c r="E173" i="12"/>
  <c r="E174" i="12"/>
  <c r="E175" i="12"/>
  <c r="E176" i="12"/>
  <c r="E177" i="12"/>
  <c r="E178" i="12"/>
  <c r="E179" i="12"/>
  <c r="E181" i="12"/>
  <c r="E182" i="12"/>
  <c r="E183" i="12"/>
  <c r="E184" i="12"/>
  <c r="E185" i="12"/>
  <c r="E186" i="12"/>
  <c r="E187" i="12"/>
  <c r="E188" i="12"/>
  <c r="E189" i="12"/>
  <c r="E190" i="12"/>
  <c r="E191" i="12"/>
  <c r="E193" i="12"/>
  <c r="E194" i="12"/>
  <c r="E195" i="12"/>
  <c r="E196" i="12"/>
  <c r="E197" i="12"/>
  <c r="E198" i="12"/>
  <c r="E199" i="12"/>
  <c r="E200" i="12"/>
  <c r="E202" i="12"/>
  <c r="E203" i="12"/>
  <c r="E204" i="12"/>
  <c r="E205" i="12"/>
  <c r="E206" i="12"/>
  <c r="T201" i="12"/>
  <c r="S201" i="12"/>
  <c r="P201" i="12"/>
  <c r="O201" i="12"/>
  <c r="L201" i="12"/>
  <c r="K201" i="12"/>
  <c r="H201" i="12"/>
  <c r="G201" i="12"/>
  <c r="K199" i="12"/>
  <c r="K192" i="12" s="1"/>
  <c r="T192" i="12"/>
  <c r="S192" i="12"/>
  <c r="P192" i="12"/>
  <c r="O192" i="12"/>
  <c r="L192" i="12"/>
  <c r="H192" i="12"/>
  <c r="G192" i="12"/>
  <c r="O184" i="12"/>
  <c r="Q184" i="12" s="1"/>
  <c r="T180" i="12"/>
  <c r="S180" i="12"/>
  <c r="P180" i="12"/>
  <c r="O180" i="12"/>
  <c r="L180" i="12"/>
  <c r="K180" i="12"/>
  <c r="H180" i="12"/>
  <c r="G180" i="12"/>
  <c r="D180" i="12"/>
  <c r="C180" i="12"/>
  <c r="G178" i="12"/>
  <c r="I178" i="12" s="1"/>
  <c r="G177" i="12"/>
  <c r="J177" i="12" s="1"/>
  <c r="G176" i="12"/>
  <c r="J176" i="12" s="1"/>
  <c r="K175" i="12"/>
  <c r="N175" i="12" s="1"/>
  <c r="G175" i="12"/>
  <c r="J175" i="12" s="1"/>
  <c r="G174" i="12"/>
  <c r="I174" i="12" s="1"/>
  <c r="G173" i="12"/>
  <c r="J173" i="12" s="1"/>
  <c r="G166" i="12"/>
  <c r="J166" i="12" s="1"/>
  <c r="G165" i="12"/>
  <c r="J165" i="12" s="1"/>
  <c r="G164" i="12"/>
  <c r="I164" i="12" s="1"/>
  <c r="G163" i="12"/>
  <c r="I163" i="12" s="1"/>
  <c r="G162" i="12"/>
  <c r="J162" i="12" s="1"/>
  <c r="G161" i="12"/>
  <c r="J161" i="12" s="1"/>
  <c r="G160" i="12"/>
  <c r="I160" i="12" s="1"/>
  <c r="G159" i="12"/>
  <c r="I159" i="12" s="1"/>
  <c r="G158" i="12"/>
  <c r="J158" i="12" s="1"/>
  <c r="G156" i="12"/>
  <c r="I156" i="12" s="1"/>
  <c r="G155" i="12"/>
  <c r="I155" i="12" s="1"/>
  <c r="G154" i="12"/>
  <c r="I154" i="12" s="1"/>
  <c r="G153" i="12"/>
  <c r="J153" i="12" s="1"/>
  <c r="G152" i="12"/>
  <c r="I152" i="12" s="1"/>
  <c r="G151" i="12"/>
  <c r="I151" i="12" s="1"/>
  <c r="G150" i="12"/>
  <c r="J150" i="12" s="1"/>
  <c r="G143" i="12"/>
  <c r="I143" i="12" s="1"/>
  <c r="G142" i="12"/>
  <c r="J142" i="12" s="1"/>
  <c r="G141" i="12"/>
  <c r="I141" i="12" s="1"/>
  <c r="G140" i="12"/>
  <c r="I140" i="12" s="1"/>
  <c r="G139" i="12"/>
  <c r="I139" i="12" s="1"/>
  <c r="G138" i="12"/>
  <c r="J138" i="12" s="1"/>
  <c r="G137" i="12"/>
  <c r="J137" i="12" s="1"/>
  <c r="G136" i="12"/>
  <c r="I136" i="12" s="1"/>
  <c r="G135" i="12"/>
  <c r="I135" i="12" s="1"/>
  <c r="G134" i="12"/>
  <c r="J134" i="12" s="1"/>
  <c r="G133" i="12"/>
  <c r="J133" i="12" s="1"/>
  <c r="G132" i="12"/>
  <c r="J132" i="12" s="1"/>
  <c r="G131" i="12"/>
  <c r="I131" i="12" s="1"/>
  <c r="K105" i="12"/>
  <c r="M105" i="12" s="1"/>
  <c r="K104" i="12"/>
  <c r="M104" i="12" s="1"/>
  <c r="K91" i="12"/>
  <c r="N91" i="12" s="1"/>
  <c r="T77" i="12"/>
  <c r="V77" i="12" s="1"/>
  <c r="L77" i="12"/>
  <c r="K77" i="12"/>
  <c r="T76" i="12"/>
  <c r="U76" i="12" s="1"/>
  <c r="O76" i="12"/>
  <c r="Q76" i="12" s="1"/>
  <c r="S73" i="12"/>
  <c r="V73" i="12" s="1"/>
  <c r="T69" i="12"/>
  <c r="S69" i="12"/>
  <c r="O69" i="12"/>
  <c r="Q69" i="12" s="1"/>
  <c r="K61" i="12"/>
  <c r="M61" i="12" s="1"/>
  <c r="T53" i="12"/>
  <c r="U53" i="12" s="1"/>
  <c r="P43" i="12"/>
  <c r="O43" i="12"/>
  <c r="L43" i="12"/>
  <c r="H43" i="12"/>
  <c r="D43" i="12"/>
  <c r="C43" i="12"/>
  <c r="T39" i="12"/>
  <c r="V39" i="12" s="1"/>
  <c r="T35" i="12"/>
  <c r="U35" i="12" s="1"/>
  <c r="S33" i="12"/>
  <c r="P33" i="12"/>
  <c r="O33" i="12"/>
  <c r="L33" i="12"/>
  <c r="K33" i="12"/>
  <c r="H33" i="12"/>
  <c r="G33" i="12"/>
  <c r="D33" i="12"/>
  <c r="C33" i="12"/>
  <c r="T26" i="12"/>
  <c r="S26" i="12"/>
  <c r="P26" i="12"/>
  <c r="O26" i="12"/>
  <c r="L26" i="12"/>
  <c r="K26" i="12"/>
  <c r="H26" i="12"/>
  <c r="G26" i="12"/>
  <c r="D26" i="12"/>
  <c r="C26" i="12"/>
  <c r="O24" i="12"/>
  <c r="Q24" i="12" s="1"/>
  <c r="O23" i="12"/>
  <c r="R23" i="12" s="1"/>
  <c r="T18" i="12"/>
  <c r="S18" i="12"/>
  <c r="P18" i="12"/>
  <c r="L18" i="12"/>
  <c r="K18" i="12"/>
  <c r="H18" i="12"/>
  <c r="G18" i="12"/>
  <c r="D18" i="12"/>
  <c r="C18" i="12"/>
  <c r="T13" i="12"/>
  <c r="S13" i="12"/>
  <c r="P13" i="12"/>
  <c r="O13" i="12"/>
  <c r="L13" i="12"/>
  <c r="K13" i="12"/>
  <c r="H13" i="12"/>
  <c r="G13" i="12"/>
  <c r="D13" i="12"/>
  <c r="C13" i="12"/>
  <c r="T8" i="12"/>
  <c r="S8" i="12"/>
  <c r="P8" i="12"/>
  <c r="O8" i="12"/>
  <c r="L8" i="12"/>
  <c r="K8" i="12"/>
  <c r="H8" i="12"/>
  <c r="G8" i="12"/>
  <c r="D8" i="12"/>
  <c r="C8" i="12"/>
  <c r="K73" i="10"/>
  <c r="K69" i="10"/>
  <c r="L53" i="10"/>
  <c r="L77" i="10"/>
  <c r="L69" i="10"/>
  <c r="L76" i="10"/>
  <c r="V201" i="12" l="1"/>
  <c r="U8" i="12"/>
  <c r="Q13" i="12"/>
  <c r="R201" i="12"/>
  <c r="R26" i="12"/>
  <c r="U69" i="12"/>
  <c r="R180" i="12"/>
  <c r="V192" i="12"/>
  <c r="Q201" i="12"/>
  <c r="U18" i="12"/>
  <c r="V26" i="12"/>
  <c r="Q33" i="12"/>
  <c r="U180" i="12"/>
  <c r="R24" i="12"/>
  <c r="Q8" i="12"/>
  <c r="U13" i="12"/>
  <c r="R8" i="12"/>
  <c r="V35" i="12"/>
  <c r="V76" i="12"/>
  <c r="V8" i="12"/>
  <c r="Q43" i="12"/>
  <c r="Q192" i="12"/>
  <c r="U201" i="12"/>
  <c r="U39" i="12"/>
  <c r="V53" i="12"/>
  <c r="Q26" i="12"/>
  <c r="V69" i="12"/>
  <c r="Q180" i="12"/>
  <c r="U192" i="12"/>
  <c r="R184" i="12"/>
  <c r="Q23" i="12"/>
  <c r="V18" i="12"/>
  <c r="R33" i="12"/>
  <c r="U26" i="12"/>
  <c r="V180" i="12"/>
  <c r="R69" i="12"/>
  <c r="R13" i="12"/>
  <c r="U77" i="12"/>
  <c r="U73" i="12"/>
  <c r="R76" i="12"/>
  <c r="R43" i="12"/>
  <c r="R192" i="12"/>
  <c r="M13" i="12"/>
  <c r="N77" i="12"/>
  <c r="N201" i="12"/>
  <c r="M8" i="12"/>
  <c r="M201" i="12"/>
  <c r="M175" i="12"/>
  <c r="N26" i="12"/>
  <c r="M18" i="12"/>
  <c r="M91" i="12"/>
  <c r="N180" i="12"/>
  <c r="N8" i="12"/>
  <c r="N13" i="12"/>
  <c r="N33" i="12"/>
  <c r="N192" i="12"/>
  <c r="N18" i="12"/>
  <c r="N61" i="12"/>
  <c r="M192" i="12"/>
  <c r="M180" i="12"/>
  <c r="M26" i="12"/>
  <c r="N104" i="12"/>
  <c r="N199" i="12"/>
  <c r="N105" i="12"/>
  <c r="M199" i="12"/>
  <c r="M77" i="12"/>
  <c r="M33" i="12"/>
  <c r="J13" i="12"/>
  <c r="J26" i="12"/>
  <c r="I180" i="12"/>
  <c r="I192" i="12"/>
  <c r="I161" i="12"/>
  <c r="I158" i="12"/>
  <c r="I134" i="12"/>
  <c r="I166" i="12"/>
  <c r="J160" i="12"/>
  <c r="I162" i="12"/>
  <c r="J180" i="12"/>
  <c r="J174" i="12"/>
  <c r="J8" i="12"/>
  <c r="J18" i="12"/>
  <c r="I201" i="12"/>
  <c r="I142" i="12"/>
  <c r="I18" i="12"/>
  <c r="J156" i="12"/>
  <c r="J33" i="12"/>
  <c r="I165" i="12"/>
  <c r="I138" i="12"/>
  <c r="J151" i="12"/>
  <c r="I150" i="12"/>
  <c r="I26" i="12"/>
  <c r="J192" i="12"/>
  <c r="J140" i="12"/>
  <c r="J136" i="12"/>
  <c r="I177" i="12"/>
  <c r="I173" i="12"/>
  <c r="I153" i="12"/>
  <c r="I137" i="12"/>
  <c r="I133" i="12"/>
  <c r="I33" i="12"/>
  <c r="I13" i="12"/>
  <c r="J164" i="12"/>
  <c r="J159" i="12"/>
  <c r="J155" i="12"/>
  <c r="J139" i="12"/>
  <c r="J135" i="12"/>
  <c r="J131" i="12"/>
  <c r="E13" i="12"/>
  <c r="E26" i="12"/>
  <c r="S43" i="12"/>
  <c r="S6" i="12" s="1"/>
  <c r="E180" i="12"/>
  <c r="E192" i="12"/>
  <c r="I176" i="12"/>
  <c r="I132" i="12"/>
  <c r="I8" i="12"/>
  <c r="J154" i="12"/>
  <c r="J143" i="12"/>
  <c r="E201" i="12"/>
  <c r="I175" i="12"/>
  <c r="F26" i="12"/>
  <c r="E8" i="12"/>
  <c r="F18" i="12"/>
  <c r="F43" i="12"/>
  <c r="F180" i="12"/>
  <c r="F13" i="12"/>
  <c r="F33" i="12"/>
  <c r="F192" i="12"/>
  <c r="E43" i="12"/>
  <c r="F8" i="12"/>
  <c r="E18" i="12"/>
  <c r="E33" i="12"/>
  <c r="T33" i="12"/>
  <c r="D6" i="12"/>
  <c r="O18" i="12"/>
  <c r="L6" i="12"/>
  <c r="H6" i="12"/>
  <c r="P6" i="12"/>
  <c r="C6" i="12"/>
  <c r="G43" i="12"/>
  <c r="G6" i="12" s="1"/>
  <c r="T43" i="12"/>
  <c r="K43" i="12"/>
  <c r="K6" i="12" s="1"/>
  <c r="L39" i="10"/>
  <c r="L35" i="10"/>
  <c r="K43" i="10"/>
  <c r="K33" i="10"/>
  <c r="K26" i="10"/>
  <c r="L26" i="10"/>
  <c r="K18" i="10"/>
  <c r="L18" i="10"/>
  <c r="K13" i="10"/>
  <c r="L13" i="10"/>
  <c r="K180" i="10"/>
  <c r="L180" i="10"/>
  <c r="K192" i="10"/>
  <c r="L192" i="10"/>
  <c r="K201" i="10"/>
  <c r="L201" i="10"/>
  <c r="E26" i="10"/>
  <c r="K8" i="10"/>
  <c r="L8" i="10"/>
  <c r="O6" i="12" l="1"/>
  <c r="R6" i="12" s="1"/>
  <c r="Q18" i="12"/>
  <c r="V43" i="12"/>
  <c r="U43" i="12"/>
  <c r="V33" i="12"/>
  <c r="U33" i="12"/>
  <c r="R18" i="12"/>
  <c r="L33" i="10"/>
  <c r="N6" i="12"/>
  <c r="M6" i="12"/>
  <c r="N43" i="12"/>
  <c r="M43" i="12"/>
  <c r="I6" i="12"/>
  <c r="J6" i="12"/>
  <c r="I43" i="12"/>
  <c r="J43" i="12"/>
  <c r="T6" i="12"/>
  <c r="F6" i="12"/>
  <c r="E6" i="12"/>
  <c r="K6" i="10"/>
  <c r="I24" i="10"/>
  <c r="I76" i="10"/>
  <c r="I69" i="10"/>
  <c r="I23" i="10"/>
  <c r="I184" i="10"/>
  <c r="Q6" i="12" l="1"/>
  <c r="U6" i="12"/>
  <c r="V6" i="12"/>
  <c r="G175" i="10"/>
  <c r="D201" i="10"/>
  <c r="E201" i="10"/>
  <c r="F201" i="10"/>
  <c r="G201" i="10"/>
  <c r="H201" i="10"/>
  <c r="I201" i="10"/>
  <c r="J201" i="10"/>
  <c r="C201" i="10"/>
  <c r="G199" i="10"/>
  <c r="H77" i="10"/>
  <c r="G77" i="10"/>
  <c r="G104" i="10"/>
  <c r="G61" i="10"/>
  <c r="G105" i="10"/>
  <c r="G91" i="10"/>
  <c r="E176" i="10"/>
  <c r="E177" i="10"/>
  <c r="E178" i="10"/>
  <c r="E175" i="10"/>
  <c r="E174" i="10"/>
  <c r="E173" i="10"/>
  <c r="E166" i="10"/>
  <c r="E162" i="10"/>
  <c r="E163" i="10"/>
  <c r="E164" i="10"/>
  <c r="E165" i="10"/>
  <c r="E159" i="10"/>
  <c r="E160" i="10"/>
  <c r="E161" i="10"/>
  <c r="E158" i="10"/>
  <c r="E156" i="10"/>
  <c r="E155" i="10"/>
  <c r="E154" i="10"/>
  <c r="E151" i="10"/>
  <c r="E152" i="10"/>
  <c r="E153" i="10"/>
  <c r="E150" i="10"/>
  <c r="E143" i="10"/>
  <c r="E141" i="10"/>
  <c r="E142" i="10"/>
  <c r="E140" i="10"/>
  <c r="E137" i="10"/>
  <c r="E138" i="10"/>
  <c r="E139" i="10"/>
  <c r="E135" i="10"/>
  <c r="E136" i="10"/>
  <c r="E134" i="10"/>
  <c r="E133" i="10"/>
  <c r="E132" i="10"/>
  <c r="E131" i="10"/>
  <c r="I192" i="10"/>
  <c r="J192" i="10"/>
  <c r="I180" i="10"/>
  <c r="J180" i="10"/>
  <c r="I43" i="10"/>
  <c r="J43" i="10"/>
  <c r="I33" i="10"/>
  <c r="J33" i="10"/>
  <c r="I26" i="10"/>
  <c r="J26" i="10"/>
  <c r="I18" i="10"/>
  <c r="J18" i="10"/>
  <c r="I13" i="10"/>
  <c r="J13" i="10"/>
  <c r="I8" i="10"/>
  <c r="J8" i="10"/>
  <c r="E43" i="10" l="1"/>
  <c r="I6" i="10"/>
  <c r="J6" i="10"/>
  <c r="G192" i="10" l="1"/>
  <c r="H192" i="10"/>
  <c r="G180" i="10"/>
  <c r="H180" i="10"/>
  <c r="G43" i="10"/>
  <c r="H43" i="10"/>
  <c r="G33" i="10"/>
  <c r="H33" i="10"/>
  <c r="G26" i="10"/>
  <c r="H26" i="10"/>
  <c r="G18" i="10"/>
  <c r="H18" i="10"/>
  <c r="G13" i="10"/>
  <c r="H13" i="10"/>
  <c r="F13" i="10"/>
  <c r="G8" i="10"/>
  <c r="H8" i="10"/>
  <c r="D33" i="10"/>
  <c r="E33" i="10"/>
  <c r="F33" i="10"/>
  <c r="E180" i="10"/>
  <c r="F180" i="10"/>
  <c r="E192" i="10"/>
  <c r="F192" i="10"/>
  <c r="F43" i="10"/>
  <c r="F26" i="10"/>
  <c r="E18" i="10"/>
  <c r="F18" i="10"/>
  <c r="D13" i="10"/>
  <c r="E13" i="10"/>
  <c r="C13" i="10"/>
  <c r="G6" i="10" l="1"/>
  <c r="H6" i="10"/>
  <c r="E8" i="10"/>
  <c r="E6" i="10" s="1"/>
  <c r="F8" i="10"/>
  <c r="F6" i="10" s="1"/>
  <c r="D192" i="10"/>
  <c r="D180" i="10"/>
  <c r="D8" i="10"/>
  <c r="C8" i="10"/>
  <c r="C6" i="10" s="1"/>
  <c r="D18" i="10" l="1"/>
  <c r="D26" i="10"/>
  <c r="D43" i="10" l="1"/>
  <c r="D6" i="10" s="1"/>
  <c r="L43" i="10"/>
  <c r="L6" i="10" s="1"/>
</calcChain>
</file>

<file path=xl/sharedStrings.xml><?xml version="1.0" encoding="utf-8"?>
<sst xmlns="http://schemas.openxmlformats.org/spreadsheetml/2006/main" count="826" uniqueCount="389">
  <si>
    <t>TOTAL APPROVED METROPOLITAN REVENUE</t>
  </si>
  <si>
    <t>0001</t>
  </si>
  <si>
    <t>Property Rate Arrears</t>
  </si>
  <si>
    <t xml:space="preserve">Property Rate </t>
  </si>
  <si>
    <t>Basic Rate</t>
  </si>
  <si>
    <t xml:space="preserve">European Union </t>
  </si>
  <si>
    <t>United Nation Children Education Fund(UNICEF)</t>
  </si>
  <si>
    <t>GRANT REVENUE HEAD 2</t>
  </si>
  <si>
    <t>GRANT REVENUE HEAD 1</t>
  </si>
  <si>
    <t>1331001</t>
  </si>
  <si>
    <t>1331002</t>
  </si>
  <si>
    <t>1331003</t>
  </si>
  <si>
    <t>1331009</t>
  </si>
  <si>
    <t>1331010</t>
  </si>
  <si>
    <t>1331011</t>
  </si>
  <si>
    <t>District Development Facility</t>
  </si>
  <si>
    <t>DDF- Capacity Building Grant</t>
  </si>
  <si>
    <t>Goods and Services-Decentralised Department</t>
  </si>
  <si>
    <t>DACF - MP</t>
  </si>
  <si>
    <t>DACF- Assembly</t>
  </si>
  <si>
    <t>Central Government-GOG Paid Salaries</t>
  </si>
  <si>
    <t>LOCAL RATE REVENUE HEAD</t>
  </si>
  <si>
    <t>LOCAL LANDS AND ROYALTIES</t>
  </si>
  <si>
    <t>1412003</t>
  </si>
  <si>
    <t>Stool Land Revenue</t>
  </si>
  <si>
    <t>1412004</t>
  </si>
  <si>
    <t>1412009</t>
  </si>
  <si>
    <t>1412032</t>
  </si>
  <si>
    <t>1412035</t>
  </si>
  <si>
    <t>Development and Building Permit Forms</t>
  </si>
  <si>
    <t>Communication Mast Permit</t>
  </si>
  <si>
    <t>Building Processing Charge</t>
  </si>
  <si>
    <t>Change of Use Permit</t>
  </si>
  <si>
    <t>LOCAL RENT REVENUE</t>
  </si>
  <si>
    <t>1415013</t>
  </si>
  <si>
    <t>1415017</t>
  </si>
  <si>
    <t>1415038</t>
  </si>
  <si>
    <t>1415052</t>
  </si>
  <si>
    <t>1415053</t>
  </si>
  <si>
    <t>1415064</t>
  </si>
  <si>
    <t>Leased Building</t>
  </si>
  <si>
    <t>Craft Shop</t>
  </si>
  <si>
    <t>Market and Stores Rental</t>
  </si>
  <si>
    <t>Rental of Facilities</t>
  </si>
  <si>
    <t>Parks</t>
  </si>
  <si>
    <t>Junior Staff Quarters</t>
  </si>
  <si>
    <t>LOCAL LICENSE REVENUE</t>
  </si>
  <si>
    <t>1422001</t>
  </si>
  <si>
    <t>1422002</t>
  </si>
  <si>
    <t>1422003</t>
  </si>
  <si>
    <t>1422004</t>
  </si>
  <si>
    <t>Breweries/Distilleries</t>
  </si>
  <si>
    <t>Herbalist License</t>
  </si>
  <si>
    <t>Hawkers License</t>
  </si>
  <si>
    <t>Restaurant/Chop Bar/Caterers</t>
  </si>
  <si>
    <t>1422005</t>
  </si>
  <si>
    <t>1422006</t>
  </si>
  <si>
    <t>Corn/Rice/Flour Miller</t>
  </si>
  <si>
    <t>1422009</t>
  </si>
  <si>
    <t>Baker License</t>
  </si>
  <si>
    <t>1422010</t>
  </si>
  <si>
    <t>Bicycles/Tricycles/Motorcycles Dealers</t>
  </si>
  <si>
    <t>1422011</t>
  </si>
  <si>
    <t>Artisans</t>
  </si>
  <si>
    <t>1422013</t>
  </si>
  <si>
    <t>Sand and Stone Dealers License</t>
  </si>
  <si>
    <t>1422015</t>
  </si>
  <si>
    <t>Service/Filling Stations</t>
  </si>
  <si>
    <t>1422016</t>
  </si>
  <si>
    <t>1422017</t>
  </si>
  <si>
    <t>1422018</t>
  </si>
  <si>
    <t>Lottery Business</t>
  </si>
  <si>
    <t>Hotel Services</t>
  </si>
  <si>
    <t>Pharmacy/Chemical Sellers</t>
  </si>
  <si>
    <t>1422019</t>
  </si>
  <si>
    <t>Timber Products</t>
  </si>
  <si>
    <t>Manufacturing /Processing Companies</t>
  </si>
  <si>
    <t>1422021</t>
  </si>
  <si>
    <t>1422023</t>
  </si>
  <si>
    <t>1422024</t>
  </si>
  <si>
    <t>Communication Services</t>
  </si>
  <si>
    <t>Private Education Institution</t>
  </si>
  <si>
    <t>1422026</t>
  </si>
  <si>
    <t>Private Health Facilities</t>
  </si>
  <si>
    <t>1422028</t>
  </si>
  <si>
    <t>1422030</t>
  </si>
  <si>
    <t>Private Security</t>
  </si>
  <si>
    <t>Entertainment Services</t>
  </si>
  <si>
    <t>1422032</t>
  </si>
  <si>
    <t>Akpeteshie/Spirit Sellers</t>
  </si>
  <si>
    <t>1422036</t>
  </si>
  <si>
    <t>Petrochemical Companies</t>
  </si>
  <si>
    <t>1422038</t>
  </si>
  <si>
    <t>1422040</t>
  </si>
  <si>
    <t>Dress Makers/Tailor Services</t>
  </si>
  <si>
    <t>1422041</t>
  </si>
  <si>
    <t>1422042</t>
  </si>
  <si>
    <t>1422043</t>
  </si>
  <si>
    <t>1422044</t>
  </si>
  <si>
    <t>1422045</t>
  </si>
  <si>
    <t>1422046</t>
  </si>
  <si>
    <t>Bill Boards/Outdoor Advert</t>
  </si>
  <si>
    <t>Taxi Licenses</t>
  </si>
  <si>
    <t>Second Hand Clothing</t>
  </si>
  <si>
    <t>Vehicle Garage/Automobile Companies</t>
  </si>
  <si>
    <t>Financial Institutions</t>
  </si>
  <si>
    <t>Commercial Houses/Department Stores</t>
  </si>
  <si>
    <t>Advertising Companies</t>
  </si>
  <si>
    <t>1422047</t>
  </si>
  <si>
    <t>1422050</t>
  </si>
  <si>
    <t>1422052</t>
  </si>
  <si>
    <t>Photographers and Video Operators</t>
  </si>
  <si>
    <t>1422053</t>
  </si>
  <si>
    <t>Mattress Makers/Repairs</t>
  </si>
  <si>
    <t>1422055</t>
  </si>
  <si>
    <t>Mechanics &amp; Repairers</t>
  </si>
  <si>
    <t>Blocks and Concrete Products</t>
  </si>
  <si>
    <t>Printing Services/Photocopy</t>
  </si>
  <si>
    <t>Florists and Allied Products</t>
  </si>
  <si>
    <t>Alcoholic and Non Alcoholic Beverages</t>
  </si>
  <si>
    <t>Landscapers/Horticulturist</t>
  </si>
  <si>
    <t>Non Governmental Institutions</t>
  </si>
  <si>
    <t>1422063</t>
  </si>
  <si>
    <t>1422067</t>
  </si>
  <si>
    <t>1422125</t>
  </si>
  <si>
    <t>1422127</t>
  </si>
  <si>
    <t>1422128</t>
  </si>
  <si>
    <t>1422129</t>
  </si>
  <si>
    <t>Telecommunication Companies</t>
  </si>
  <si>
    <t>Transport Companies</t>
  </si>
  <si>
    <t>1422133</t>
  </si>
  <si>
    <t>1422135</t>
  </si>
  <si>
    <t>1422137</t>
  </si>
  <si>
    <t>Bet&amp;Game Centre License</t>
  </si>
  <si>
    <t>Private Meat van</t>
  </si>
  <si>
    <t>Wood Fuel</t>
  </si>
  <si>
    <t>Scrap Metal Dealers</t>
  </si>
  <si>
    <t>Harbour</t>
  </si>
  <si>
    <t>Haulage Companies</t>
  </si>
  <si>
    <t>1422139</t>
  </si>
  <si>
    <t>1422141</t>
  </si>
  <si>
    <t>1422144</t>
  </si>
  <si>
    <t>1422145</t>
  </si>
  <si>
    <t>1422147</t>
  </si>
  <si>
    <t>Embossement/Embroidery Service</t>
  </si>
  <si>
    <t>Arts &amp; Handicraft Dealers License</t>
  </si>
  <si>
    <t>Barbering Shops</t>
  </si>
  <si>
    <t>Agro Business Dealers License</t>
  </si>
  <si>
    <t>Blacksmith License</t>
  </si>
  <si>
    <t>1422163</t>
  </si>
  <si>
    <t>1422168</t>
  </si>
  <si>
    <t>1422170</t>
  </si>
  <si>
    <t>1422173</t>
  </si>
  <si>
    <t>1422178</t>
  </si>
  <si>
    <t>1422179</t>
  </si>
  <si>
    <t>Carpentry and Joinry Service License</t>
  </si>
  <si>
    <t>Cement &amp; Limestone Fcatories License</t>
  </si>
  <si>
    <t>Ceramics/Pottery Producers/Sellers License</t>
  </si>
  <si>
    <t>1422183</t>
  </si>
  <si>
    <t>1422184</t>
  </si>
  <si>
    <t>1422185</t>
  </si>
  <si>
    <t>1422186</t>
  </si>
  <si>
    <t>1422187</t>
  </si>
  <si>
    <t>Ceremonial Hiring Services</t>
  </si>
  <si>
    <t>Cigarette Dealers License</t>
  </si>
  <si>
    <t>Chandlery (Shipping supplies) Services</t>
  </si>
  <si>
    <t>1422191</t>
  </si>
  <si>
    <t>Coffin Dealers License</t>
  </si>
  <si>
    <t>1422194</t>
  </si>
  <si>
    <t>1422196</t>
  </si>
  <si>
    <t>1422197</t>
  </si>
  <si>
    <t>1422202</t>
  </si>
  <si>
    <t>Condiments/Confectioneries</t>
  </si>
  <si>
    <t>Cooking/Household Utensils Sale License</t>
  </si>
  <si>
    <t>Body Care Products License</t>
  </si>
  <si>
    <t>Curtian/Carpets Sale</t>
  </si>
  <si>
    <t>Driving School Operational License</t>
  </si>
  <si>
    <t>Egg Dealers License</t>
  </si>
  <si>
    <t>Electrical Security Fencing Companies</t>
  </si>
  <si>
    <t xml:space="preserve">Electronic/Home Appliances/Shop </t>
  </si>
  <si>
    <t>Fabric Dealers Sale License</t>
  </si>
  <si>
    <t>1422204</t>
  </si>
  <si>
    <t>1422206</t>
  </si>
  <si>
    <t>1422207</t>
  </si>
  <si>
    <t>1422213</t>
  </si>
  <si>
    <t>1422215</t>
  </si>
  <si>
    <t>1422217</t>
  </si>
  <si>
    <t>1422218</t>
  </si>
  <si>
    <t>Fishing Nets and Accessories</t>
  </si>
  <si>
    <t>Furniture Showroom License</t>
  </si>
  <si>
    <t>General Goods Sales</t>
  </si>
  <si>
    <t>1422222</t>
  </si>
  <si>
    <t>Hair &amp; Beauty Service</t>
  </si>
  <si>
    <t>Interior Decorator License</t>
  </si>
  <si>
    <t>1422224</t>
  </si>
  <si>
    <t>1422225</t>
  </si>
  <si>
    <t>1422229</t>
  </si>
  <si>
    <t>1422230</t>
  </si>
  <si>
    <t>1422232</t>
  </si>
  <si>
    <t>1422234</t>
  </si>
  <si>
    <t>1422235</t>
  </si>
  <si>
    <t>1422237</t>
  </si>
  <si>
    <t>Mining Sub Contractors License</t>
  </si>
  <si>
    <t>Mobile Phone &amp; Accessories Sales</t>
  </si>
  <si>
    <t>Musical Instrument Sales License</t>
  </si>
  <si>
    <t>1422243</t>
  </si>
  <si>
    <t>Plastic Product Sales/Water Tanks Suppliers License</t>
  </si>
  <si>
    <t>Plywood Sellers License</t>
  </si>
  <si>
    <t>1422245</t>
  </si>
  <si>
    <t>1422246</t>
  </si>
  <si>
    <t>Poultry Farm License</t>
  </si>
  <si>
    <t>1422247</t>
  </si>
  <si>
    <t>1422248</t>
  </si>
  <si>
    <t>1422249</t>
  </si>
  <si>
    <t>1422250</t>
  </si>
  <si>
    <t>1422251</t>
  </si>
  <si>
    <t>Real Estate Operators</t>
  </si>
  <si>
    <t>Rubber Stamp Makers License</t>
  </si>
  <si>
    <t>1422253</t>
  </si>
  <si>
    <t>1422261</t>
  </si>
  <si>
    <t>Safety Goods/Accessories</t>
  </si>
  <si>
    <t>Shipping Companies License</t>
  </si>
  <si>
    <t>Terrazo Making License</t>
  </si>
  <si>
    <t>1422268</t>
  </si>
  <si>
    <t>1422269</t>
  </si>
  <si>
    <t>1422270</t>
  </si>
  <si>
    <t>1422271</t>
  </si>
  <si>
    <t>Warehouse License</t>
  </si>
  <si>
    <t>Windscreen Dealers License</t>
  </si>
  <si>
    <t>Automobile &amp; Parts Dealers</t>
  </si>
  <si>
    <t>Airline Offices /Operators</t>
  </si>
  <si>
    <t>1422273</t>
  </si>
  <si>
    <t>1422277</t>
  </si>
  <si>
    <t>Boutiques</t>
  </si>
  <si>
    <t>1422280</t>
  </si>
  <si>
    <t>Stationery and Office Supplies Dealers</t>
  </si>
  <si>
    <t>1422281</t>
  </si>
  <si>
    <t>1422282</t>
  </si>
  <si>
    <t>1422283</t>
  </si>
  <si>
    <t>1422284</t>
  </si>
  <si>
    <t>1422285</t>
  </si>
  <si>
    <t>1422288</t>
  </si>
  <si>
    <t>Construction Artisans License</t>
  </si>
  <si>
    <t>Feed Sellers License</t>
  </si>
  <si>
    <t>Tourism Licensed Facilities</t>
  </si>
  <si>
    <t>Optical Services License</t>
  </si>
  <si>
    <t>Metal Fabricators</t>
  </si>
  <si>
    <t>Waste Management Companies</t>
  </si>
  <si>
    <t>Pet License</t>
  </si>
  <si>
    <t>1422008</t>
  </si>
  <si>
    <t>Business Centres</t>
  </si>
  <si>
    <t>1422066</t>
  </si>
  <si>
    <t>Public Letter Writers</t>
  </si>
  <si>
    <t>1422069</t>
  </si>
  <si>
    <t>Private Recreational Parks</t>
  </si>
  <si>
    <t>1422072</t>
  </si>
  <si>
    <t>1422110</t>
  </si>
  <si>
    <t>Contrator/Suppliers Registration</t>
  </si>
  <si>
    <t>General Import and Export Services</t>
  </si>
  <si>
    <t>1422111</t>
  </si>
  <si>
    <t>1422112</t>
  </si>
  <si>
    <t>1422113</t>
  </si>
  <si>
    <t>1422115</t>
  </si>
  <si>
    <t>1422117</t>
  </si>
  <si>
    <t>Abbattior</t>
  </si>
  <si>
    <t>Aluminium Products</t>
  </si>
  <si>
    <t>Bridal House</t>
  </si>
  <si>
    <t>Cold Storage Facilities</t>
  </si>
  <si>
    <t>Courier Services</t>
  </si>
  <si>
    <t>Drilling Companies</t>
  </si>
  <si>
    <t>1422119</t>
  </si>
  <si>
    <t>1422120</t>
  </si>
  <si>
    <t>1422121</t>
  </si>
  <si>
    <t>1422123</t>
  </si>
  <si>
    <t>1422124</t>
  </si>
  <si>
    <t>Fish Farming</t>
  </si>
  <si>
    <t>Freight Forwarding</t>
  </si>
  <si>
    <t>Funeral Homes/Mortuaries/Undertakers</t>
  </si>
  <si>
    <t>Job Placement Agency</t>
  </si>
  <si>
    <t>Online Trading</t>
  </si>
  <si>
    <t>Sanitory Facilities-Private</t>
  </si>
  <si>
    <t>Jewellery Shop License</t>
  </si>
  <si>
    <t>1422169</t>
  </si>
  <si>
    <t>Mineral Water Distribution</t>
  </si>
  <si>
    <t>Medical Supply Companies</t>
  </si>
  <si>
    <t>Energy Suppliers Dealers</t>
  </si>
  <si>
    <t>Recycling Plants/Companies License</t>
  </si>
  <si>
    <t>Aluminium Fabricators</t>
  </si>
  <si>
    <t>Quarry Restricted</t>
  </si>
  <si>
    <t>1423410</t>
  </si>
  <si>
    <t>LOCAL FEES REVENUE</t>
  </si>
  <si>
    <t>1423001</t>
  </si>
  <si>
    <t>1423004</t>
  </si>
  <si>
    <t>1423006</t>
  </si>
  <si>
    <t>Market Tolls</t>
  </si>
  <si>
    <t>Sale of Poultry</t>
  </si>
  <si>
    <t>Burial Fees</t>
  </si>
  <si>
    <t>1423011</t>
  </si>
  <si>
    <t>Marriage Registration</t>
  </si>
  <si>
    <t>1423012</t>
  </si>
  <si>
    <t>Sanitary Facilities</t>
  </si>
  <si>
    <t>Refuse Collection</t>
  </si>
  <si>
    <t>1423013</t>
  </si>
  <si>
    <t>1423014</t>
  </si>
  <si>
    <t>1423015</t>
  </si>
  <si>
    <t>1423018</t>
  </si>
  <si>
    <t>Dislodging Fees</t>
  </si>
  <si>
    <t>On-Street Parking Fees</t>
  </si>
  <si>
    <t>Loading Fees</t>
  </si>
  <si>
    <t>LOCAL FINES AND PENALTIES REVENUE</t>
  </si>
  <si>
    <t>1430001</t>
  </si>
  <si>
    <t>1430006</t>
  </si>
  <si>
    <t>1430007</t>
  </si>
  <si>
    <t>Court Fines</t>
  </si>
  <si>
    <t>Slaughter Fines</t>
  </si>
  <si>
    <t>Lorry Park Fines</t>
  </si>
  <si>
    <t>1430016</t>
  </si>
  <si>
    <t>Spot Fine</t>
  </si>
  <si>
    <t>1430022</t>
  </si>
  <si>
    <t>Traffic Offenses</t>
  </si>
  <si>
    <t>Environmental Health</t>
  </si>
  <si>
    <t>1430027</t>
  </si>
  <si>
    <t>1430034</t>
  </si>
  <si>
    <t>General Negligence Related Fines</t>
  </si>
  <si>
    <t>LOCAL MISCELLENOUS REVENUE</t>
  </si>
  <si>
    <t>Recoveries of Overpayment in Previous Years</t>
  </si>
  <si>
    <t>1450004</t>
  </si>
  <si>
    <t>1450007</t>
  </si>
  <si>
    <t>Other Sundry Recoveries</t>
  </si>
  <si>
    <t>1450010</t>
  </si>
  <si>
    <t>District/Regional Treasury Collections</t>
  </si>
  <si>
    <t>1450015</t>
  </si>
  <si>
    <t>Loan Recovery</t>
  </si>
  <si>
    <t>1450020</t>
  </si>
  <si>
    <t>Interest Income (Bank Statement)</t>
  </si>
  <si>
    <t>1422176</t>
  </si>
  <si>
    <t>Building Materials(Hardware Shop)</t>
  </si>
  <si>
    <t>Media House License</t>
  </si>
  <si>
    <t>1423009</t>
  </si>
  <si>
    <t>Bill Boards/ Adverts</t>
  </si>
  <si>
    <t>REVENUE  ITEM</t>
  </si>
  <si>
    <t>1422025</t>
  </si>
  <si>
    <t>Private Professional</t>
  </si>
  <si>
    <t>1415011</t>
  </si>
  <si>
    <t>Other Investment Income</t>
  </si>
  <si>
    <t>1415015</t>
  </si>
  <si>
    <t>Guest House</t>
  </si>
  <si>
    <t>1422022</t>
  </si>
  <si>
    <t>Canopy/ Chair/ Hiring</t>
  </si>
  <si>
    <t>1422051</t>
  </si>
  <si>
    <t>Millers</t>
  </si>
  <si>
    <t>1422260</t>
  </si>
  <si>
    <t>Straw Basket Weavers License</t>
  </si>
  <si>
    <t>1422181</t>
  </si>
  <si>
    <t>Catering/School Feeding</t>
  </si>
  <si>
    <t>1422198</t>
  </si>
  <si>
    <t>1422219</t>
  </si>
  <si>
    <t>Gift Shops</t>
  </si>
  <si>
    <t>1422226</t>
  </si>
  <si>
    <t>Jewellery Repair Shop</t>
  </si>
  <si>
    <t>1422231</t>
  </si>
  <si>
    <t>Mineral Water Producer</t>
  </si>
  <si>
    <t>1422236</t>
  </si>
  <si>
    <t>Mobile Phone Card Sales</t>
  </si>
  <si>
    <t>1422279</t>
  </si>
  <si>
    <t>Bags and Suitcase</t>
  </si>
  <si>
    <t>1422286</t>
  </si>
  <si>
    <t>Leather Works</t>
  </si>
  <si>
    <t>SEKONDI  TAKORADI METROPOLITAN ASSEMBLY</t>
  </si>
  <si>
    <t>METROPOLITAN REVENUE TREND ANALYSIS</t>
  </si>
  <si>
    <t>REVENUE FROM ALL SOURCES</t>
  </si>
  <si>
    <t>ANNUAL TARGET(BUDGET)</t>
  </si>
  <si>
    <t>ACTUAL AS AT DECEMBER</t>
  </si>
  <si>
    <t>13111021</t>
  </si>
  <si>
    <t>13111024</t>
  </si>
  <si>
    <t>CANADA</t>
  </si>
  <si>
    <t>Subsidies Repayments (Sale of Unserviceable Veh)</t>
  </si>
  <si>
    <t>VARIANCE</t>
  </si>
  <si>
    <t>% PERF</t>
  </si>
  <si>
    <t>0002</t>
  </si>
  <si>
    <t>0003</t>
  </si>
  <si>
    <t>0004</t>
  </si>
  <si>
    <t>0005</t>
  </si>
  <si>
    <t>0006</t>
  </si>
  <si>
    <t>0007</t>
  </si>
  <si>
    <t>0008</t>
  </si>
  <si>
    <t>0009</t>
  </si>
  <si>
    <t>ACTUALS AS AT JUNE</t>
  </si>
  <si>
    <t>Car Washing Bay License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</si>
</sst>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sz val="10"/>
      <color theme="1"/>
      <name val="Verdana"/>
      <family val="2"/>
    </font>
    <font>
      <b/>
      <sz val="11"/>
      <color theme="1"/>
      <name val="Verdana"/>
      <family val="2"/>
    </font>
    <font>
      <b/>
      <sz val="14"/>
      <color theme="1"/>
      <name val="Verdana"/>
      <family val="2"/>
    </font>
    <font>
      <sz val="8"/>
      <name val="Calibri"/>
      <family val="2"/>
      <scheme val="minor"/>
    </font>
    <font>
      <b/>
      <sz val="16"/>
      <color theme="1"/>
      <name val="Verdana"/>
      <family val="2"/>
    </font>
    <font>
      <sz val="12"/>
      <color theme="1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4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11" borderId="0" xfId="0" applyFont="1" applyFill="1"/>
    <xf numFmtId="0" fontId="2" fillId="0" borderId="6" xfId="0" applyFont="1" applyBorder="1"/>
    <xf numFmtId="43" fontId="2" fillId="0" borderId="0" xfId="1" applyFont="1" applyBorder="1"/>
    <xf numFmtId="43" fontId="2" fillId="0" borderId="3" xfId="1" applyFont="1" applyBorder="1"/>
    <xf numFmtId="0" fontId="2" fillId="0" borderId="3" xfId="0" applyFont="1" applyBorder="1" applyAlignment="1">
      <alignment horizontal="left"/>
    </xf>
    <xf numFmtId="43" fontId="2" fillId="0" borderId="4" xfId="1" applyFont="1" applyBorder="1"/>
    <xf numFmtId="43" fontId="2" fillId="0" borderId="9" xfId="1" applyFont="1" applyBorder="1"/>
    <xf numFmtId="43" fontId="2" fillId="0" borderId="10" xfId="1" applyFont="1" applyBorder="1"/>
    <xf numFmtId="43" fontId="2" fillId="0" borderId="11" xfId="1" applyFont="1" applyBorder="1"/>
    <xf numFmtId="43" fontId="2" fillId="0" borderId="12" xfId="1" applyFont="1" applyBorder="1"/>
    <xf numFmtId="43" fontId="2" fillId="0" borderId="13" xfId="1" applyFont="1" applyBorder="1"/>
    <xf numFmtId="43" fontId="2" fillId="11" borderId="10" xfId="1" applyFont="1" applyFill="1" applyBorder="1"/>
    <xf numFmtId="43" fontId="2" fillId="0" borderId="14" xfId="1" applyFont="1" applyBorder="1"/>
    <xf numFmtId="43" fontId="2" fillId="0" borderId="15" xfId="1" applyFont="1" applyBorder="1"/>
    <xf numFmtId="43" fontId="5" fillId="2" borderId="3" xfId="1" applyFont="1" applyFill="1" applyBorder="1" applyAlignment="1">
      <alignment horizontal="left" vertical="center" wrapText="1"/>
    </xf>
    <xf numFmtId="43" fontId="2" fillId="0" borderId="8" xfId="1" applyFont="1" applyBorder="1"/>
    <xf numFmtId="43" fontId="3" fillId="2" borderId="10" xfId="1" applyFont="1" applyFill="1" applyBorder="1" applyAlignment="1">
      <alignment horizontal="left" vertical="center" wrapText="1"/>
    </xf>
    <xf numFmtId="43" fontId="3" fillId="2" borderId="11" xfId="1" applyFont="1" applyFill="1" applyBorder="1" applyAlignment="1">
      <alignment horizontal="left" vertical="center" wrapText="1"/>
    </xf>
    <xf numFmtId="43" fontId="3" fillId="2" borderId="3" xfId="1" applyFont="1" applyFill="1" applyBorder="1" applyAlignment="1">
      <alignment horizontal="left" vertical="center" wrapText="1"/>
    </xf>
    <xf numFmtId="0" fontId="2" fillId="0" borderId="4" xfId="0" applyFont="1" applyBorder="1"/>
    <xf numFmtId="0" fontId="2" fillId="0" borderId="9" xfId="0" applyFont="1" applyBorder="1"/>
    <xf numFmtId="0" fontId="2" fillId="0" borderId="10" xfId="0" applyFont="1" applyBorder="1"/>
    <xf numFmtId="0" fontId="3" fillId="2" borderId="3" xfId="0" applyFont="1" applyFill="1" applyBorder="1" applyAlignment="1">
      <alignment horizontal="left" vertical="center"/>
    </xf>
    <xf numFmtId="49" fontId="4" fillId="0" borderId="3" xfId="0" applyNumberFormat="1" applyFont="1" applyBorder="1" applyAlignment="1">
      <alignment horizontal="left"/>
    </xf>
    <xf numFmtId="49" fontId="4" fillId="0" borderId="8" xfId="0" applyNumberFormat="1" applyFont="1" applyBorder="1" applyAlignment="1">
      <alignment horizontal="left"/>
    </xf>
    <xf numFmtId="43" fontId="5" fillId="2" borderId="4" xfId="1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43" fontId="2" fillId="0" borderId="16" xfId="1" applyFont="1" applyBorder="1"/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2" fillId="0" borderId="16" xfId="0" applyFont="1" applyBorder="1"/>
    <xf numFmtId="0" fontId="2" fillId="0" borderId="18" xfId="0" applyFont="1" applyBorder="1"/>
    <xf numFmtId="0" fontId="3" fillId="0" borderId="20" xfId="0" applyFont="1" applyBorder="1" applyAlignment="1">
      <alignment horizontal="left" vertical="center"/>
    </xf>
    <xf numFmtId="43" fontId="3" fillId="0" borderId="21" xfId="1" applyFont="1" applyBorder="1" applyAlignment="1">
      <alignment horizontal="center" vertical="center"/>
    </xf>
    <xf numFmtId="43" fontId="5" fillId="0" borderId="22" xfId="1" applyFont="1" applyBorder="1" applyAlignment="1">
      <alignment horizontal="center" vertical="center" wrapText="1"/>
    </xf>
    <xf numFmtId="43" fontId="5" fillId="0" borderId="20" xfId="1" applyFont="1" applyBorder="1" applyAlignment="1">
      <alignment horizontal="center" vertical="center" wrapText="1"/>
    </xf>
    <xf numFmtId="43" fontId="3" fillId="0" borderId="23" xfId="1" applyFont="1" applyBorder="1" applyAlignment="1">
      <alignment horizontal="center" vertical="center" wrapText="1"/>
    </xf>
    <xf numFmtId="43" fontId="3" fillId="0" borderId="20" xfId="1" applyFont="1" applyBorder="1" applyAlignment="1">
      <alignment horizontal="center" vertical="center" wrapText="1"/>
    </xf>
    <xf numFmtId="0" fontId="6" fillId="0" borderId="25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5" fillId="0" borderId="8" xfId="0" applyFont="1" applyBorder="1" applyAlignment="1">
      <alignment horizontal="left"/>
    </xf>
    <xf numFmtId="0" fontId="5" fillId="0" borderId="17" xfId="0" applyFont="1" applyBorder="1" applyAlignment="1">
      <alignment horizontal="left" vertical="center" wrapText="1"/>
    </xf>
    <xf numFmtId="43" fontId="5" fillId="0" borderId="9" xfId="1" applyFont="1" applyBorder="1" applyAlignment="1">
      <alignment horizontal="left" vertical="center" wrapText="1"/>
    </xf>
    <xf numFmtId="43" fontId="5" fillId="0" borderId="8" xfId="1" applyFont="1" applyBorder="1" applyAlignment="1">
      <alignment horizontal="center"/>
    </xf>
    <xf numFmtId="43" fontId="5" fillId="0" borderId="12" xfId="1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43" fontId="2" fillId="0" borderId="21" xfId="1" applyFont="1" applyBorder="1"/>
    <xf numFmtId="43" fontId="2" fillId="0" borderId="22" xfId="1" applyFont="1" applyBorder="1"/>
    <xf numFmtId="43" fontId="2" fillId="0" borderId="20" xfId="1" applyFont="1" applyBorder="1"/>
    <xf numFmtId="43" fontId="2" fillId="0" borderId="23" xfId="1" applyFont="1" applyBorder="1"/>
    <xf numFmtId="0" fontId="2" fillId="0" borderId="23" xfId="0" applyFont="1" applyBorder="1"/>
    <xf numFmtId="49" fontId="5" fillId="3" borderId="25" xfId="0" applyNumberFormat="1" applyFont="1" applyFill="1" applyBorder="1" applyAlignment="1">
      <alignment horizontal="left" vertical="center"/>
    </xf>
    <xf numFmtId="43" fontId="5" fillId="3" borderId="7" xfId="1" applyFont="1" applyFill="1" applyBorder="1" applyAlignment="1">
      <alignment vertical="center"/>
    </xf>
    <xf numFmtId="43" fontId="5" fillId="3" borderId="30" xfId="1" applyFont="1" applyFill="1" applyBorder="1" applyAlignment="1">
      <alignment vertical="center"/>
    </xf>
    <xf numFmtId="43" fontId="5" fillId="3" borderId="31" xfId="1" applyFont="1" applyFill="1" applyBorder="1" applyAlignment="1">
      <alignment vertical="center"/>
    </xf>
    <xf numFmtId="43" fontId="5" fillId="3" borderId="26" xfId="1" applyFont="1" applyFill="1" applyBorder="1" applyAlignment="1">
      <alignment vertical="center"/>
    </xf>
    <xf numFmtId="43" fontId="5" fillId="3" borderId="27" xfId="1" applyFont="1" applyFill="1" applyBorder="1" applyAlignment="1">
      <alignment vertical="center"/>
    </xf>
    <xf numFmtId="0" fontId="5" fillId="3" borderId="29" xfId="0" applyFont="1" applyFill="1" applyBorder="1" applyAlignment="1">
      <alignment vertical="center"/>
    </xf>
    <xf numFmtId="0" fontId="2" fillId="0" borderId="8" xfId="0" applyFont="1" applyBorder="1" applyAlignment="1">
      <alignment horizontal="left"/>
    </xf>
    <xf numFmtId="43" fontId="2" fillId="0" borderId="17" xfId="1" applyFont="1" applyBorder="1"/>
    <xf numFmtId="0" fontId="2" fillId="11" borderId="20" xfId="0" applyFont="1" applyFill="1" applyBorder="1" applyAlignment="1">
      <alignment horizontal="left"/>
    </xf>
    <xf numFmtId="43" fontId="2" fillId="11" borderId="21" xfId="1" applyFont="1" applyFill="1" applyBorder="1"/>
    <xf numFmtId="43" fontId="5" fillId="11" borderId="22" xfId="1" applyFont="1" applyFill="1" applyBorder="1"/>
    <xf numFmtId="43" fontId="5" fillId="11" borderId="20" xfId="1" applyFont="1" applyFill="1" applyBorder="1"/>
    <xf numFmtId="43" fontId="2" fillId="11" borderId="23" xfId="1" applyFont="1" applyFill="1" applyBorder="1"/>
    <xf numFmtId="43" fontId="2" fillId="11" borderId="20" xfId="1" applyFont="1" applyFill="1" applyBorder="1"/>
    <xf numFmtId="43" fontId="3" fillId="11" borderId="23" xfId="1" applyFont="1" applyFill="1" applyBorder="1"/>
    <xf numFmtId="43" fontId="3" fillId="11" borderId="20" xfId="1" applyFont="1" applyFill="1" applyBorder="1"/>
    <xf numFmtId="43" fontId="3" fillId="7" borderId="7" xfId="1" applyFont="1" applyFill="1" applyBorder="1"/>
    <xf numFmtId="43" fontId="5" fillId="7" borderId="30" xfId="1" applyFont="1" applyFill="1" applyBorder="1"/>
    <xf numFmtId="43" fontId="5" fillId="7" borderId="31" xfId="1" applyFont="1" applyFill="1" applyBorder="1"/>
    <xf numFmtId="43" fontId="3" fillId="7" borderId="26" xfId="1" applyFont="1" applyFill="1" applyBorder="1"/>
    <xf numFmtId="43" fontId="3" fillId="7" borderId="31" xfId="1" applyFont="1" applyFill="1" applyBorder="1"/>
    <xf numFmtId="0" fontId="3" fillId="7" borderId="29" xfId="0" applyFont="1" applyFill="1" applyBorder="1"/>
    <xf numFmtId="0" fontId="3" fillId="8" borderId="25" xfId="0" applyFont="1" applyFill="1" applyBorder="1" applyAlignment="1">
      <alignment horizontal="left"/>
    </xf>
    <xf numFmtId="43" fontId="3" fillId="8" borderId="7" xfId="1" applyFont="1" applyFill="1" applyBorder="1"/>
    <xf numFmtId="43" fontId="5" fillId="8" borderId="30" xfId="1" applyFont="1" applyFill="1" applyBorder="1"/>
    <xf numFmtId="43" fontId="5" fillId="8" borderId="31" xfId="1" applyFont="1" applyFill="1" applyBorder="1"/>
    <xf numFmtId="43" fontId="3" fillId="8" borderId="26" xfId="1" applyFont="1" applyFill="1" applyBorder="1"/>
    <xf numFmtId="43" fontId="3" fillId="8" borderId="31" xfId="1" applyFont="1" applyFill="1" applyBorder="1"/>
    <xf numFmtId="0" fontId="3" fillId="8" borderId="29" xfId="0" applyFont="1" applyFill="1" applyBorder="1"/>
    <xf numFmtId="43" fontId="3" fillId="9" borderId="7" xfId="1" applyFont="1" applyFill="1" applyBorder="1"/>
    <xf numFmtId="43" fontId="5" fillId="9" borderId="30" xfId="1" applyFont="1" applyFill="1" applyBorder="1"/>
    <xf numFmtId="43" fontId="5" fillId="9" borderId="31" xfId="1" applyFont="1" applyFill="1" applyBorder="1"/>
    <xf numFmtId="43" fontId="3" fillId="9" borderId="26" xfId="1" applyFont="1" applyFill="1" applyBorder="1"/>
    <xf numFmtId="43" fontId="3" fillId="9" borderId="31" xfId="1" applyFont="1" applyFill="1" applyBorder="1"/>
    <xf numFmtId="0" fontId="3" fillId="9" borderId="29" xfId="0" applyFont="1" applyFill="1" applyBorder="1"/>
    <xf numFmtId="49" fontId="4" fillId="0" borderId="20" xfId="0" applyNumberFormat="1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43" fontId="3" fillId="6" borderId="7" xfId="1" applyFont="1" applyFill="1" applyBorder="1"/>
    <xf numFmtId="43" fontId="5" fillId="6" borderId="30" xfId="1" applyFont="1" applyFill="1" applyBorder="1"/>
    <xf numFmtId="43" fontId="5" fillId="6" borderId="31" xfId="1" applyFont="1" applyFill="1" applyBorder="1"/>
    <xf numFmtId="43" fontId="5" fillId="6" borderId="26" xfId="1" applyFont="1" applyFill="1" applyBorder="1"/>
    <xf numFmtId="0" fontId="3" fillId="6" borderId="29" xfId="0" applyFont="1" applyFill="1" applyBorder="1"/>
    <xf numFmtId="43" fontId="3" fillId="4" borderId="7" xfId="1" applyFont="1" applyFill="1" applyBorder="1"/>
    <xf numFmtId="43" fontId="5" fillId="4" borderId="30" xfId="1" applyFont="1" applyFill="1" applyBorder="1"/>
    <xf numFmtId="43" fontId="5" fillId="4" borderId="31" xfId="1" applyFont="1" applyFill="1" applyBorder="1"/>
    <xf numFmtId="43" fontId="3" fillId="4" borderId="26" xfId="1" applyFont="1" applyFill="1" applyBorder="1"/>
    <xf numFmtId="43" fontId="3" fillId="4" borderId="31" xfId="1" applyFont="1" applyFill="1" applyBorder="1"/>
    <xf numFmtId="0" fontId="3" fillId="4" borderId="29" xfId="0" applyFont="1" applyFill="1" applyBorder="1"/>
    <xf numFmtId="0" fontId="5" fillId="5" borderId="25" xfId="0" applyFont="1" applyFill="1" applyBorder="1" applyAlignment="1">
      <alignment horizontal="left"/>
    </xf>
    <xf numFmtId="0" fontId="5" fillId="5" borderId="7" xfId="0" applyFont="1" applyFill="1" applyBorder="1"/>
    <xf numFmtId="43" fontId="5" fillId="5" borderId="30" xfId="1" applyFont="1" applyFill="1" applyBorder="1"/>
    <xf numFmtId="43" fontId="5" fillId="5" borderId="31" xfId="1" applyFont="1" applyFill="1" applyBorder="1"/>
    <xf numFmtId="43" fontId="5" fillId="5" borderId="26" xfId="1" applyFont="1" applyFill="1" applyBorder="1"/>
    <xf numFmtId="0" fontId="5" fillId="5" borderId="29" xfId="0" applyFont="1" applyFill="1" applyBorder="1"/>
    <xf numFmtId="0" fontId="5" fillId="10" borderId="7" xfId="0" applyFont="1" applyFill="1" applyBorder="1"/>
    <xf numFmtId="43" fontId="5" fillId="10" borderId="30" xfId="1" applyFont="1" applyFill="1" applyBorder="1"/>
    <xf numFmtId="43" fontId="5" fillId="10" borderId="31" xfId="1" applyFont="1" applyFill="1" applyBorder="1"/>
    <xf numFmtId="43" fontId="5" fillId="10" borderId="26" xfId="1" applyFont="1" applyFill="1" applyBorder="1"/>
    <xf numFmtId="0" fontId="5" fillId="10" borderId="29" xfId="0" applyFont="1" applyFill="1" applyBorder="1"/>
    <xf numFmtId="0" fontId="2" fillId="0" borderId="17" xfId="0" applyFont="1" applyBorder="1"/>
    <xf numFmtId="0" fontId="2" fillId="11" borderId="21" xfId="0" applyFont="1" applyFill="1" applyBorder="1"/>
    <xf numFmtId="43" fontId="2" fillId="11" borderId="22" xfId="1" applyFont="1" applyFill="1" applyBorder="1"/>
    <xf numFmtId="0" fontId="2" fillId="11" borderId="22" xfId="0" applyFont="1" applyFill="1" applyBorder="1"/>
    <xf numFmtId="0" fontId="2" fillId="11" borderId="2" xfId="0" applyFont="1" applyFill="1" applyBorder="1"/>
    <xf numFmtId="0" fontId="5" fillId="3" borderId="7" xfId="0" applyFont="1" applyFill="1" applyBorder="1"/>
    <xf numFmtId="43" fontId="5" fillId="3" borderId="30" xfId="1" applyFont="1" applyFill="1" applyBorder="1"/>
    <xf numFmtId="43" fontId="5" fillId="3" borderId="31" xfId="1" applyFont="1" applyFill="1" applyBorder="1"/>
    <xf numFmtId="43" fontId="5" fillId="3" borderId="26" xfId="1" applyFont="1" applyFill="1" applyBorder="1"/>
    <xf numFmtId="0" fontId="5" fillId="3" borderId="30" xfId="0" applyFont="1" applyFill="1" applyBorder="1"/>
    <xf numFmtId="0" fontId="5" fillId="3" borderId="32" xfId="0" applyFont="1" applyFill="1" applyBorder="1"/>
    <xf numFmtId="43" fontId="3" fillId="0" borderId="24" xfId="1" applyFont="1" applyBorder="1" applyAlignment="1">
      <alignment horizontal="center" vertical="center" wrapText="1"/>
    </xf>
    <xf numFmtId="43" fontId="5" fillId="0" borderId="13" xfId="1" applyFont="1" applyBorder="1" applyAlignment="1">
      <alignment horizontal="center"/>
    </xf>
    <xf numFmtId="43" fontId="2" fillId="0" borderId="24" xfId="1" applyFont="1" applyBorder="1"/>
    <xf numFmtId="43" fontId="3" fillId="11" borderId="24" xfId="1" applyFont="1" applyFill="1" applyBorder="1"/>
    <xf numFmtId="43" fontId="2" fillId="11" borderId="24" xfId="1" applyFont="1" applyFill="1" applyBorder="1"/>
    <xf numFmtId="0" fontId="0" fillId="0" borderId="0" xfId="0" applyAlignment="1">
      <alignment horizontal="left"/>
    </xf>
    <xf numFmtId="43" fontId="2" fillId="0" borderId="0" xfId="1" applyFont="1"/>
    <xf numFmtId="43" fontId="5" fillId="2" borderId="5" xfId="1" applyFont="1" applyFill="1" applyBorder="1" applyAlignment="1">
      <alignment horizontal="left" vertical="center" wrapText="1"/>
    </xf>
    <xf numFmtId="43" fontId="5" fillId="0" borderId="19" xfId="1" applyFont="1" applyBorder="1" applyAlignment="1">
      <alignment horizontal="left" vertical="center" wrapText="1"/>
    </xf>
    <xf numFmtId="43" fontId="5" fillId="3" borderId="29" xfId="1" applyFont="1" applyFill="1" applyBorder="1" applyAlignment="1">
      <alignment vertical="center"/>
    </xf>
    <xf numFmtId="43" fontId="2" fillId="0" borderId="5" xfId="1" applyFont="1" applyBorder="1"/>
    <xf numFmtId="43" fontId="2" fillId="0" borderId="19" xfId="1" applyFont="1" applyBorder="1"/>
    <xf numFmtId="43" fontId="5" fillId="7" borderId="29" xfId="1" applyFont="1" applyFill="1" applyBorder="1"/>
    <xf numFmtId="43" fontId="5" fillId="8" borderId="29" xfId="1" applyFont="1" applyFill="1" applyBorder="1"/>
    <xf numFmtId="43" fontId="2" fillId="0" borderId="19" xfId="1" applyFont="1" applyBorder="1" applyAlignment="1">
      <alignment horizontal="left"/>
    </xf>
    <xf numFmtId="43" fontId="5" fillId="5" borderId="29" xfId="1" applyFont="1" applyFill="1" applyBorder="1"/>
    <xf numFmtId="43" fontId="5" fillId="3" borderId="29" xfId="1" applyFont="1" applyFill="1" applyBorder="1"/>
    <xf numFmtId="43" fontId="2" fillId="11" borderId="33" xfId="1" applyFont="1" applyFill="1" applyBorder="1"/>
    <xf numFmtId="43" fontId="5" fillId="2" borderId="1" xfId="1" applyFont="1" applyFill="1" applyBorder="1" applyAlignment="1">
      <alignment horizontal="left" vertical="center" wrapText="1"/>
    </xf>
    <xf numFmtId="43" fontId="5" fillId="0" borderId="1" xfId="1" applyFont="1" applyBorder="1" applyAlignment="1">
      <alignment horizontal="center"/>
    </xf>
    <xf numFmtId="43" fontId="5" fillId="3" borderId="1" xfId="1" applyFont="1" applyFill="1" applyBorder="1" applyAlignment="1">
      <alignment vertical="center"/>
    </xf>
    <xf numFmtId="43" fontId="2" fillId="0" borderId="1" xfId="1" applyFont="1" applyBorder="1"/>
    <xf numFmtId="43" fontId="5" fillId="7" borderId="1" xfId="1" applyFont="1" applyFill="1" applyBorder="1"/>
    <xf numFmtId="43" fontId="5" fillId="8" borderId="1" xfId="1" applyFont="1" applyFill="1" applyBorder="1"/>
    <xf numFmtId="43" fontId="5" fillId="5" borderId="1" xfId="1" applyFont="1" applyFill="1" applyBorder="1"/>
    <xf numFmtId="43" fontId="5" fillId="3" borderId="1" xfId="1" applyFont="1" applyFill="1" applyBorder="1"/>
    <xf numFmtId="43" fontId="2" fillId="11" borderId="1" xfId="1" applyFont="1" applyFill="1" applyBorder="1"/>
    <xf numFmtId="43" fontId="5" fillId="3" borderId="1" xfId="1" applyFont="1" applyFill="1" applyBorder="1" applyAlignment="1">
      <alignment horizontal="left" vertical="center" wrapText="1"/>
    </xf>
    <xf numFmtId="43" fontId="5" fillId="7" borderId="1" xfId="1" applyFont="1" applyFill="1" applyBorder="1" applyAlignment="1">
      <alignment horizontal="left" vertical="center" wrapText="1"/>
    </xf>
    <xf numFmtId="0" fontId="3" fillId="5" borderId="25" xfId="0" applyFont="1" applyFill="1" applyBorder="1" applyAlignment="1">
      <alignment horizontal="left"/>
    </xf>
    <xf numFmtId="43" fontId="3" fillId="5" borderId="7" xfId="1" applyFont="1" applyFill="1" applyBorder="1"/>
    <xf numFmtId="43" fontId="5" fillId="5" borderId="1" xfId="1" applyFont="1" applyFill="1" applyBorder="1" applyAlignment="1">
      <alignment horizontal="left" vertical="center" wrapText="1"/>
    </xf>
    <xf numFmtId="43" fontId="3" fillId="5" borderId="26" xfId="1" applyFont="1" applyFill="1" applyBorder="1"/>
    <xf numFmtId="43" fontId="3" fillId="5" borderId="31" xfId="1" applyFont="1" applyFill="1" applyBorder="1"/>
    <xf numFmtId="0" fontId="3" fillId="5" borderId="29" xfId="0" applyFont="1" applyFill="1" applyBorder="1"/>
    <xf numFmtId="43" fontId="5" fillId="11" borderId="5" xfId="1" applyFont="1" applyFill="1" applyBorder="1" applyAlignment="1">
      <alignment horizontal="left" vertical="center" wrapText="1"/>
    </xf>
    <xf numFmtId="43" fontId="2" fillId="11" borderId="1" xfId="1" applyFont="1" applyFill="1" applyBorder="1" applyAlignment="1">
      <alignment horizontal="left" vertical="center" wrapText="1"/>
    </xf>
    <xf numFmtId="43" fontId="3" fillId="0" borderId="33" xfId="1" applyFont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left" vertical="center" wrapText="1"/>
    </xf>
    <xf numFmtId="43" fontId="3" fillId="5" borderId="29" xfId="1" applyFont="1" applyFill="1" applyBorder="1"/>
    <xf numFmtId="43" fontId="3" fillId="8" borderId="29" xfId="1" applyFont="1" applyFill="1" applyBorder="1"/>
    <xf numFmtId="43" fontId="3" fillId="0" borderId="1" xfId="1" applyFont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left" vertical="center" wrapText="1"/>
    </xf>
    <xf numFmtId="43" fontId="3" fillId="11" borderId="1" xfId="1" applyFont="1" applyFill="1" applyBorder="1" applyAlignment="1">
      <alignment horizontal="left" vertical="center" wrapText="1"/>
    </xf>
    <xf numFmtId="43" fontId="9" fillId="11" borderId="1" xfId="1" applyFont="1" applyFill="1" applyBorder="1" applyAlignment="1">
      <alignment horizontal="left" vertical="center" wrapText="1"/>
    </xf>
    <xf numFmtId="43" fontId="3" fillId="11" borderId="5" xfId="1" applyFont="1" applyFill="1" applyBorder="1" applyAlignment="1">
      <alignment horizontal="left" vertical="center" wrapText="1"/>
    </xf>
    <xf numFmtId="43" fontId="2" fillId="0" borderId="6" xfId="1" applyFont="1" applyBorder="1"/>
    <xf numFmtId="43" fontId="9" fillId="11" borderId="6" xfId="1" applyFont="1" applyFill="1" applyBorder="1" applyAlignment="1">
      <alignment horizontal="left" vertical="center" wrapText="1"/>
    </xf>
    <xf numFmtId="43" fontId="3" fillId="0" borderId="22" xfId="1" applyFont="1" applyBorder="1" applyAlignment="1">
      <alignment horizontal="center" vertical="center" wrapText="1"/>
    </xf>
    <xf numFmtId="43" fontId="3" fillId="2" borderId="4" xfId="1" applyFont="1" applyFill="1" applyBorder="1" applyAlignment="1">
      <alignment horizontal="left" vertical="center" wrapText="1"/>
    </xf>
    <xf numFmtId="43" fontId="5" fillId="0" borderId="9" xfId="1" applyFont="1" applyBorder="1" applyAlignment="1">
      <alignment horizontal="center"/>
    </xf>
    <xf numFmtId="43" fontId="3" fillId="5" borderId="30" xfId="1" applyFont="1" applyFill="1" applyBorder="1"/>
    <xf numFmtId="43" fontId="3" fillId="11" borderId="22" xfId="1" applyFont="1" applyFill="1" applyBorder="1"/>
    <xf numFmtId="43" fontId="3" fillId="8" borderId="30" xfId="1" applyFont="1" applyFill="1" applyBorder="1"/>
    <xf numFmtId="43" fontId="2" fillId="0" borderId="2" xfId="1" applyFont="1" applyBorder="1"/>
    <xf numFmtId="43" fontId="3" fillId="11" borderId="1" xfId="1" applyFont="1" applyFill="1" applyBorder="1" applyAlignment="1">
      <alignment horizontal="center" vertical="center" wrapText="1"/>
    </xf>
    <xf numFmtId="43" fontId="3" fillId="11" borderId="6" xfId="1" applyFont="1" applyFill="1" applyBorder="1" applyAlignment="1">
      <alignment horizontal="left" vertical="center" wrapText="1"/>
    </xf>
    <xf numFmtId="43" fontId="2" fillId="11" borderId="0" xfId="1" applyFont="1" applyFill="1" applyBorder="1"/>
    <xf numFmtId="43" fontId="2" fillId="11" borderId="2" xfId="1" applyFont="1" applyFill="1" applyBorder="1"/>
    <xf numFmtId="43" fontId="3" fillId="2" borderId="23" xfId="1" applyFont="1" applyFill="1" applyBorder="1" applyAlignment="1">
      <alignment horizontal="left" vertical="center" wrapText="1"/>
    </xf>
    <xf numFmtId="43" fontId="3" fillId="2" borderId="20" xfId="1" applyFont="1" applyFill="1" applyBorder="1" applyAlignment="1">
      <alignment horizontal="left" vertical="center" wrapText="1"/>
    </xf>
    <xf numFmtId="43" fontId="3" fillId="0" borderId="34" xfId="1" applyFont="1" applyBorder="1" applyAlignment="1">
      <alignment horizontal="center" vertical="center" wrapText="1"/>
    </xf>
    <xf numFmtId="43" fontId="3" fillId="0" borderId="35" xfId="1" applyFont="1" applyBorder="1" applyAlignment="1">
      <alignment horizontal="center" vertical="center" wrapText="1"/>
    </xf>
    <xf numFmtId="43" fontId="3" fillId="0" borderId="36" xfId="1" applyFont="1" applyBorder="1" applyAlignment="1">
      <alignment horizontal="center" vertical="center" wrapText="1"/>
    </xf>
    <xf numFmtId="43" fontId="3" fillId="0" borderId="37" xfId="1" applyFont="1" applyBorder="1" applyAlignment="1">
      <alignment horizontal="center" vertical="center" wrapText="1"/>
    </xf>
    <xf numFmtId="43" fontId="3" fillId="0" borderId="40" xfId="1" applyFont="1" applyBorder="1" applyAlignment="1">
      <alignment horizontal="center" vertical="center" wrapText="1"/>
    </xf>
    <xf numFmtId="43" fontId="3" fillId="11" borderId="39" xfId="1" applyFont="1" applyFill="1" applyBorder="1" applyAlignment="1">
      <alignment horizontal="center" vertical="center" wrapText="1"/>
    </xf>
    <xf numFmtId="0" fontId="5" fillId="0" borderId="4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2" fillId="11" borderId="11" xfId="0" applyFont="1" applyFill="1" applyBorder="1"/>
    <xf numFmtId="43" fontId="9" fillId="2" borderId="10" xfId="0" applyNumberFormat="1" applyFont="1" applyFill="1" applyBorder="1" applyAlignment="1">
      <alignment horizontal="center" vertical="center"/>
    </xf>
    <xf numFmtId="43" fontId="9" fillId="11" borderId="10" xfId="0" applyNumberFormat="1" applyFont="1" applyFill="1" applyBorder="1" applyAlignment="1">
      <alignment horizontal="center" vertical="center"/>
    </xf>
    <xf numFmtId="2" fontId="9" fillId="2" borderId="11" xfId="0" applyNumberFormat="1" applyFont="1" applyFill="1" applyBorder="1" applyAlignment="1">
      <alignment horizontal="center" vertical="center"/>
    </xf>
    <xf numFmtId="0" fontId="5" fillId="11" borderId="42" xfId="0" applyFont="1" applyFill="1" applyBorder="1" applyAlignment="1">
      <alignment vertical="center"/>
    </xf>
    <xf numFmtId="0" fontId="5" fillId="11" borderId="11" xfId="0" applyFont="1" applyFill="1" applyBorder="1" applyAlignment="1">
      <alignment vertical="center"/>
    </xf>
    <xf numFmtId="0" fontId="3" fillId="11" borderId="11" xfId="0" applyFont="1" applyFill="1" applyBorder="1" applyAlignment="1">
      <alignment horizontal="center" vertical="center"/>
    </xf>
    <xf numFmtId="2" fontId="9" fillId="11" borderId="11" xfId="0" applyNumberFormat="1" applyFont="1" applyFill="1" applyBorder="1" applyAlignment="1">
      <alignment horizontal="center" vertical="center"/>
    </xf>
    <xf numFmtId="43" fontId="5" fillId="3" borderId="5" xfId="1" applyFont="1" applyFill="1" applyBorder="1" applyAlignment="1">
      <alignment horizontal="left" vertical="center" wrapText="1"/>
    </xf>
    <xf numFmtId="43" fontId="9" fillId="3" borderId="1" xfId="1" applyFont="1" applyFill="1" applyBorder="1" applyAlignment="1">
      <alignment horizontal="left" vertical="center" wrapText="1"/>
    </xf>
    <xf numFmtId="43" fontId="3" fillId="3" borderId="5" xfId="1" applyFont="1" applyFill="1" applyBorder="1" applyAlignment="1">
      <alignment horizontal="left" vertical="center" wrapText="1"/>
    </xf>
    <xf numFmtId="43" fontId="3" fillId="3" borderId="1" xfId="1" applyFont="1" applyFill="1" applyBorder="1" applyAlignment="1">
      <alignment horizontal="left" vertical="center" wrapText="1"/>
    </xf>
    <xf numFmtId="43" fontId="9" fillId="3" borderId="10" xfId="0" applyNumberFormat="1" applyFont="1" applyFill="1" applyBorder="1" applyAlignment="1">
      <alignment horizontal="center" vertical="center"/>
    </xf>
    <xf numFmtId="2" fontId="9" fillId="3" borderId="11" xfId="0" applyNumberFormat="1" applyFont="1" applyFill="1" applyBorder="1" applyAlignment="1">
      <alignment horizontal="center" vertical="center"/>
    </xf>
    <xf numFmtId="43" fontId="5" fillId="5" borderId="5" xfId="1" applyFont="1" applyFill="1" applyBorder="1" applyAlignment="1">
      <alignment horizontal="left" vertical="center" wrapText="1"/>
    </xf>
    <xf numFmtId="43" fontId="9" fillId="5" borderId="1" xfId="1" applyFont="1" applyFill="1" applyBorder="1" applyAlignment="1">
      <alignment horizontal="left" vertical="center" wrapText="1"/>
    </xf>
    <xf numFmtId="43" fontId="3" fillId="5" borderId="5" xfId="1" applyFont="1" applyFill="1" applyBorder="1" applyAlignment="1">
      <alignment horizontal="left" vertical="center" wrapText="1"/>
    </xf>
    <xf numFmtId="43" fontId="3" fillId="5" borderId="1" xfId="1" applyFont="1" applyFill="1" applyBorder="1" applyAlignment="1">
      <alignment horizontal="left" vertical="center" wrapText="1"/>
    </xf>
    <xf numFmtId="43" fontId="9" fillId="5" borderId="10" xfId="0" applyNumberFormat="1" applyFont="1" applyFill="1" applyBorder="1" applyAlignment="1">
      <alignment horizontal="center" vertical="center"/>
    </xf>
    <xf numFmtId="2" fontId="9" fillId="5" borderId="11" xfId="0" applyNumberFormat="1" applyFont="1" applyFill="1" applyBorder="1" applyAlignment="1">
      <alignment horizontal="center" vertical="center"/>
    </xf>
    <xf numFmtId="43" fontId="5" fillId="8" borderId="1" xfId="1" applyFont="1" applyFill="1" applyBorder="1" applyAlignment="1">
      <alignment horizontal="left" vertical="center" wrapText="1"/>
    </xf>
    <xf numFmtId="43" fontId="5" fillId="8" borderId="5" xfId="1" applyFont="1" applyFill="1" applyBorder="1" applyAlignment="1">
      <alignment horizontal="left" vertical="center" wrapText="1"/>
    </xf>
    <xf numFmtId="43" fontId="9" fillId="8" borderId="1" xfId="1" applyFont="1" applyFill="1" applyBorder="1" applyAlignment="1">
      <alignment horizontal="left" vertical="center" wrapText="1"/>
    </xf>
    <xf numFmtId="43" fontId="3" fillId="8" borderId="5" xfId="1" applyFont="1" applyFill="1" applyBorder="1" applyAlignment="1">
      <alignment horizontal="left" vertical="center" wrapText="1"/>
    </xf>
    <xf numFmtId="43" fontId="3" fillId="8" borderId="1" xfId="1" applyFont="1" applyFill="1" applyBorder="1" applyAlignment="1">
      <alignment horizontal="left" vertical="center" wrapText="1"/>
    </xf>
    <xf numFmtId="43" fontId="9" fillId="8" borderId="10" xfId="0" applyNumberFormat="1" applyFont="1" applyFill="1" applyBorder="1" applyAlignment="1">
      <alignment horizontal="center" vertical="center"/>
    </xf>
    <xf numFmtId="2" fontId="9" fillId="8" borderId="11" xfId="0" applyNumberFormat="1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left"/>
    </xf>
    <xf numFmtId="43" fontId="3" fillId="3" borderId="7" xfId="1" applyFont="1" applyFill="1" applyBorder="1"/>
    <xf numFmtId="43" fontId="3" fillId="3" borderId="26" xfId="1" applyFont="1" applyFill="1" applyBorder="1"/>
    <xf numFmtId="43" fontId="3" fillId="3" borderId="31" xfId="1" applyFont="1" applyFill="1" applyBorder="1"/>
    <xf numFmtId="43" fontId="3" fillId="3" borderId="30" xfId="1" applyFont="1" applyFill="1" applyBorder="1"/>
    <xf numFmtId="43" fontId="3" fillId="3" borderId="29" xfId="1" applyFont="1" applyFill="1" applyBorder="1"/>
    <xf numFmtId="0" fontId="3" fillId="3" borderId="29" xfId="0" applyFont="1" applyFill="1" applyBorder="1"/>
    <xf numFmtId="0" fontId="3" fillId="12" borderId="25" xfId="0" applyFont="1" applyFill="1" applyBorder="1" applyAlignment="1">
      <alignment horizontal="left"/>
    </xf>
    <xf numFmtId="43" fontId="3" fillId="12" borderId="7" xfId="1" applyFont="1" applyFill="1" applyBorder="1"/>
    <xf numFmtId="43" fontId="5" fillId="12" borderId="29" xfId="1" applyFont="1" applyFill="1" applyBorder="1"/>
    <xf numFmtId="43" fontId="5" fillId="12" borderId="1" xfId="1" applyFont="1" applyFill="1" applyBorder="1"/>
    <xf numFmtId="43" fontId="5" fillId="12" borderId="1" xfId="1" applyFont="1" applyFill="1" applyBorder="1" applyAlignment="1">
      <alignment horizontal="left" vertical="center" wrapText="1"/>
    </xf>
    <xf numFmtId="43" fontId="5" fillId="12" borderId="5" xfId="1" applyFont="1" applyFill="1" applyBorder="1" applyAlignment="1">
      <alignment horizontal="left" vertical="center" wrapText="1"/>
    </xf>
    <xf numFmtId="43" fontId="5" fillId="12" borderId="26" xfId="1" applyFont="1" applyFill="1" applyBorder="1"/>
    <xf numFmtId="43" fontId="5" fillId="12" borderId="31" xfId="1" applyFont="1" applyFill="1" applyBorder="1"/>
    <xf numFmtId="43" fontId="9" fillId="12" borderId="1" xfId="1" applyFont="1" applyFill="1" applyBorder="1" applyAlignment="1">
      <alignment horizontal="left" vertical="center" wrapText="1"/>
    </xf>
    <xf numFmtId="43" fontId="3" fillId="12" borderId="5" xfId="1" applyFont="1" applyFill="1" applyBorder="1" applyAlignment="1">
      <alignment horizontal="left" vertical="center" wrapText="1"/>
    </xf>
    <xf numFmtId="43" fontId="3" fillId="12" borderId="1" xfId="1" applyFont="1" applyFill="1" applyBorder="1" applyAlignment="1">
      <alignment horizontal="left" vertical="center" wrapText="1"/>
    </xf>
    <xf numFmtId="43" fontId="5" fillId="12" borderId="30" xfId="1" applyFont="1" applyFill="1" applyBorder="1"/>
    <xf numFmtId="43" fontId="9" fillId="12" borderId="10" xfId="0" applyNumberFormat="1" applyFont="1" applyFill="1" applyBorder="1" applyAlignment="1">
      <alignment horizontal="center" vertical="center"/>
    </xf>
    <xf numFmtId="2" fontId="9" fillId="12" borderId="11" xfId="0" applyNumberFormat="1" applyFont="1" applyFill="1" applyBorder="1" applyAlignment="1">
      <alignment horizontal="center" vertical="center"/>
    </xf>
    <xf numFmtId="0" fontId="3" fillId="12" borderId="29" xfId="0" applyFont="1" applyFill="1" applyBorder="1"/>
    <xf numFmtId="0" fontId="3" fillId="2" borderId="25" xfId="0" applyFont="1" applyFill="1" applyBorder="1" applyAlignment="1">
      <alignment horizontal="left"/>
    </xf>
    <xf numFmtId="43" fontId="3" fillId="2" borderId="7" xfId="1" applyFont="1" applyFill="1" applyBorder="1"/>
    <xf numFmtId="43" fontId="5" fillId="2" borderId="29" xfId="1" applyFont="1" applyFill="1" applyBorder="1"/>
    <xf numFmtId="43" fontId="5" fillId="2" borderId="1" xfId="1" applyFont="1" applyFill="1" applyBorder="1"/>
    <xf numFmtId="43" fontId="3" fillId="2" borderId="26" xfId="1" applyFont="1" applyFill="1" applyBorder="1"/>
    <xf numFmtId="43" fontId="3" fillId="2" borderId="31" xfId="1" applyFont="1" applyFill="1" applyBorder="1"/>
    <xf numFmtId="43" fontId="9" fillId="2" borderId="1" xfId="1" applyFont="1" applyFill="1" applyBorder="1" applyAlignment="1">
      <alignment horizontal="left" vertical="center" wrapText="1"/>
    </xf>
    <xf numFmtId="43" fontId="3" fillId="2" borderId="30" xfId="1" applyFont="1" applyFill="1" applyBorder="1"/>
    <xf numFmtId="43" fontId="3" fillId="2" borderId="29" xfId="1" applyFont="1" applyFill="1" applyBorder="1"/>
    <xf numFmtId="0" fontId="3" fillId="2" borderId="29" xfId="0" applyFont="1" applyFill="1" applyBorder="1"/>
    <xf numFmtId="0" fontId="5" fillId="7" borderId="25" xfId="0" applyFont="1" applyFill="1" applyBorder="1" applyAlignment="1">
      <alignment horizontal="left"/>
    </xf>
    <xf numFmtId="0" fontId="5" fillId="7" borderId="7" xfId="0" applyFont="1" applyFill="1" applyBorder="1"/>
    <xf numFmtId="43" fontId="5" fillId="7" borderId="5" xfId="1" applyFont="1" applyFill="1" applyBorder="1" applyAlignment="1">
      <alignment horizontal="left" vertical="center" wrapText="1"/>
    </xf>
    <xf numFmtId="43" fontId="5" fillId="7" borderId="26" xfId="1" applyFont="1" applyFill="1" applyBorder="1"/>
    <xf numFmtId="43" fontId="9" fillId="7" borderId="1" xfId="1" applyFont="1" applyFill="1" applyBorder="1" applyAlignment="1">
      <alignment horizontal="left" vertical="center" wrapText="1"/>
    </xf>
    <xf numFmtId="43" fontId="3" fillId="7" borderId="5" xfId="1" applyFont="1" applyFill="1" applyBorder="1" applyAlignment="1">
      <alignment horizontal="left" vertical="center" wrapText="1"/>
    </xf>
    <xf numFmtId="43" fontId="3" fillId="7" borderId="1" xfId="1" applyFont="1" applyFill="1" applyBorder="1" applyAlignment="1">
      <alignment horizontal="left" vertical="center" wrapText="1"/>
    </xf>
    <xf numFmtId="43" fontId="9" fillId="7" borderId="10" xfId="0" applyNumberFormat="1" applyFont="1" applyFill="1" applyBorder="1" applyAlignment="1">
      <alignment horizontal="center" vertical="center"/>
    </xf>
    <xf numFmtId="2" fontId="9" fillId="7" borderId="11" xfId="0" applyNumberFormat="1" applyFont="1" applyFill="1" applyBorder="1" applyAlignment="1">
      <alignment horizontal="center" vertical="center"/>
    </xf>
    <xf numFmtId="0" fontId="5" fillId="7" borderId="29" xfId="0" applyFont="1" applyFill="1" applyBorder="1"/>
    <xf numFmtId="0" fontId="5" fillId="13" borderId="25" xfId="0" applyFont="1" applyFill="1" applyBorder="1" applyAlignment="1">
      <alignment horizontal="left"/>
    </xf>
    <xf numFmtId="0" fontId="5" fillId="13" borderId="7" xfId="0" applyFont="1" applyFill="1" applyBorder="1"/>
    <xf numFmtId="43" fontId="5" fillId="13" borderId="29" xfId="1" applyFont="1" applyFill="1" applyBorder="1"/>
    <xf numFmtId="43" fontId="5" fillId="13" borderId="1" xfId="1" applyFont="1" applyFill="1" applyBorder="1"/>
    <xf numFmtId="43" fontId="5" fillId="13" borderId="1" xfId="1" applyFont="1" applyFill="1" applyBorder="1" applyAlignment="1">
      <alignment horizontal="left" vertical="center" wrapText="1"/>
    </xf>
    <xf numFmtId="43" fontId="5" fillId="13" borderId="5" xfId="1" applyFont="1" applyFill="1" applyBorder="1" applyAlignment="1">
      <alignment horizontal="left" vertical="center" wrapText="1"/>
    </xf>
    <xf numFmtId="43" fontId="5" fillId="13" borderId="26" xfId="1" applyFont="1" applyFill="1" applyBorder="1"/>
    <xf numFmtId="43" fontId="5" fillId="13" borderId="31" xfId="1" applyFont="1" applyFill="1" applyBorder="1"/>
    <xf numFmtId="43" fontId="9" fillId="13" borderId="1" xfId="1" applyFont="1" applyFill="1" applyBorder="1" applyAlignment="1">
      <alignment horizontal="left" vertical="center" wrapText="1"/>
    </xf>
    <xf numFmtId="43" fontId="3" fillId="13" borderId="5" xfId="1" applyFont="1" applyFill="1" applyBorder="1" applyAlignment="1">
      <alignment horizontal="left" vertical="center" wrapText="1"/>
    </xf>
    <xf numFmtId="43" fontId="3" fillId="13" borderId="1" xfId="1" applyFont="1" applyFill="1" applyBorder="1" applyAlignment="1">
      <alignment horizontal="left" vertical="center" wrapText="1"/>
    </xf>
    <xf numFmtId="43" fontId="5" fillId="13" borderId="30" xfId="1" applyFont="1" applyFill="1" applyBorder="1"/>
    <xf numFmtId="43" fontId="9" fillId="13" borderId="10" xfId="0" applyNumberFormat="1" applyFont="1" applyFill="1" applyBorder="1" applyAlignment="1">
      <alignment horizontal="center" vertical="center"/>
    </xf>
    <xf numFmtId="2" fontId="9" fillId="13" borderId="11" xfId="0" applyNumberFormat="1" applyFont="1" applyFill="1" applyBorder="1" applyAlignment="1">
      <alignment horizontal="center" vertical="center"/>
    </xf>
    <xf numFmtId="0" fontId="5" fillId="13" borderId="30" xfId="0" applyFont="1" applyFill="1" applyBorder="1"/>
    <xf numFmtId="0" fontId="5" fillId="13" borderId="32" xfId="0" applyFont="1" applyFill="1" applyBorder="1"/>
    <xf numFmtId="43" fontId="2" fillId="11" borderId="6" xfId="1" applyFont="1" applyFill="1" applyBorder="1" applyAlignment="1">
      <alignment horizontal="left" vertical="center" wrapText="1"/>
    </xf>
    <xf numFmtId="43" fontId="5" fillId="11" borderId="19" xfId="1" applyFont="1" applyFill="1" applyBorder="1" applyAlignment="1">
      <alignment horizontal="left" vertical="center" wrapText="1"/>
    </xf>
    <xf numFmtId="43" fontId="3" fillId="11" borderId="19" xfId="1" applyFont="1" applyFill="1" applyBorder="1" applyAlignment="1">
      <alignment horizontal="left" vertical="center" wrapText="1"/>
    </xf>
    <xf numFmtId="43" fontId="9" fillId="11" borderId="12" xfId="0" applyNumberFormat="1" applyFont="1" applyFill="1" applyBorder="1" applyAlignment="1">
      <alignment horizontal="center" vertical="center"/>
    </xf>
    <xf numFmtId="2" fontId="9" fillId="11" borderId="13" xfId="0" applyNumberFormat="1" applyFont="1" applyFill="1" applyBorder="1" applyAlignment="1">
      <alignment horizontal="center" vertical="center"/>
    </xf>
    <xf numFmtId="0" fontId="2" fillId="11" borderId="24" xfId="0" applyFont="1" applyFill="1" applyBorder="1"/>
    <xf numFmtId="49" fontId="4" fillId="0" borderId="43" xfId="0" applyNumberFormat="1" applyFont="1" applyBorder="1" applyAlignment="1">
      <alignment horizontal="left"/>
    </xf>
    <xf numFmtId="0" fontId="4" fillId="0" borderId="44" xfId="0" applyFont="1" applyBorder="1" applyAlignment="1">
      <alignment horizontal="left"/>
    </xf>
    <xf numFmtId="43" fontId="2" fillId="0" borderId="45" xfId="1" applyFont="1" applyBorder="1"/>
    <xf numFmtId="43" fontId="2" fillId="0" borderId="46" xfId="1" applyFont="1" applyBorder="1"/>
    <xf numFmtId="43" fontId="2" fillId="11" borderId="46" xfId="1" applyFont="1" applyFill="1" applyBorder="1" applyAlignment="1">
      <alignment horizontal="left" vertical="center" wrapText="1"/>
    </xf>
    <xf numFmtId="43" fontId="5" fillId="11" borderId="45" xfId="1" applyFont="1" applyFill="1" applyBorder="1" applyAlignment="1">
      <alignment horizontal="left" vertical="center" wrapText="1"/>
    </xf>
    <xf numFmtId="43" fontId="2" fillId="0" borderId="41" xfId="1" applyFont="1" applyBorder="1"/>
    <xf numFmtId="43" fontId="2" fillId="0" borderId="47" xfId="1" applyFont="1" applyBorder="1"/>
    <xf numFmtId="43" fontId="9" fillId="11" borderId="46" xfId="1" applyFont="1" applyFill="1" applyBorder="1" applyAlignment="1">
      <alignment horizontal="left" vertical="center" wrapText="1"/>
    </xf>
    <xf numFmtId="43" fontId="3" fillId="11" borderId="45" xfId="1" applyFont="1" applyFill="1" applyBorder="1" applyAlignment="1">
      <alignment horizontal="left" vertical="center" wrapText="1"/>
    </xf>
    <xf numFmtId="43" fontId="3" fillId="11" borderId="46" xfId="1" applyFont="1" applyFill="1" applyBorder="1" applyAlignment="1">
      <alignment horizontal="left" vertical="center" wrapText="1"/>
    </xf>
    <xf numFmtId="43" fontId="2" fillId="0" borderId="48" xfId="1" applyFont="1" applyBorder="1"/>
    <xf numFmtId="43" fontId="9" fillId="11" borderId="41" xfId="0" applyNumberFormat="1" applyFont="1" applyFill="1" applyBorder="1" applyAlignment="1">
      <alignment horizontal="center" vertical="center"/>
    </xf>
    <xf numFmtId="2" fontId="9" fillId="11" borderId="42" xfId="0" applyNumberFormat="1" applyFont="1" applyFill="1" applyBorder="1" applyAlignment="1">
      <alignment horizontal="center" vertical="center"/>
    </xf>
    <xf numFmtId="0" fontId="2" fillId="0" borderId="48" xfId="0" applyFont="1" applyBorder="1"/>
    <xf numFmtId="0" fontId="2" fillId="0" borderId="46" xfId="0" applyFont="1" applyBorder="1"/>
    <xf numFmtId="49" fontId="4" fillId="0" borderId="49" xfId="0" applyNumberFormat="1" applyFont="1" applyBorder="1" applyAlignment="1">
      <alignment horizontal="left"/>
    </xf>
    <xf numFmtId="0" fontId="2" fillId="0" borderId="50" xfId="0" applyFont="1" applyBorder="1" applyAlignment="1">
      <alignment horizontal="left"/>
    </xf>
    <xf numFmtId="0" fontId="2" fillId="0" borderId="51" xfId="0" applyFont="1" applyBorder="1"/>
    <xf numFmtId="43" fontId="2" fillId="0" borderId="52" xfId="1" applyFont="1" applyBorder="1"/>
    <xf numFmtId="43" fontId="2" fillId="0" borderId="36" xfId="1" applyFont="1" applyBorder="1"/>
    <xf numFmtId="43" fontId="2" fillId="0" borderId="53" xfId="1" applyFont="1" applyBorder="1"/>
    <xf numFmtId="43" fontId="2" fillId="0" borderId="54" xfId="1" applyFont="1" applyBorder="1"/>
    <xf numFmtId="43" fontId="9" fillId="11" borderId="36" xfId="1" applyFont="1" applyFill="1" applyBorder="1" applyAlignment="1">
      <alignment horizontal="left" vertical="center" wrapText="1"/>
    </xf>
    <xf numFmtId="43" fontId="2" fillId="0" borderId="50" xfId="1" applyFont="1" applyBorder="1"/>
    <xf numFmtId="43" fontId="2" fillId="0" borderId="37" xfId="1" applyFont="1" applyBorder="1"/>
    <xf numFmtId="43" fontId="2" fillId="11" borderId="37" xfId="1" applyFont="1" applyFill="1" applyBorder="1"/>
    <xf numFmtId="43" fontId="2" fillId="11" borderId="36" xfId="1" applyFont="1" applyFill="1" applyBorder="1"/>
    <xf numFmtId="0" fontId="2" fillId="0" borderId="53" xfId="0" applyFont="1" applyBorder="1"/>
    <xf numFmtId="0" fontId="2" fillId="11" borderId="38" xfId="0" applyFont="1" applyFill="1" applyBorder="1"/>
    <xf numFmtId="0" fontId="2" fillId="0" borderId="37" xfId="0" applyFont="1" applyBorder="1"/>
    <xf numFmtId="0" fontId="2" fillId="0" borderId="36" xfId="0" applyFont="1" applyBorder="1"/>
    <xf numFmtId="43" fontId="9" fillId="2" borderId="2" xfId="1" applyFont="1" applyFill="1" applyBorder="1" applyAlignment="1">
      <alignment horizontal="left" vertical="center" wrapText="1"/>
    </xf>
    <xf numFmtId="43" fontId="3" fillId="2" borderId="33" xfId="1" applyFont="1" applyFill="1" applyBorder="1" applyAlignment="1">
      <alignment horizontal="left" vertical="center" wrapText="1"/>
    </xf>
    <xf numFmtId="43" fontId="3" fillId="2" borderId="2" xfId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3" fontId="3" fillId="0" borderId="1" xfId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9" fillId="0" borderId="1" xfId="0" applyNumberFormat="1" applyFont="1" applyBorder="1" applyAlignment="1">
      <alignment horizontal="center" vertical="center"/>
    </xf>
    <xf numFmtId="0" fontId="9" fillId="11" borderId="0" xfId="0" applyFont="1" applyFill="1"/>
    <xf numFmtId="2" fontId="3" fillId="0" borderId="1" xfId="0" applyNumberFormat="1" applyFont="1" applyBorder="1" applyAlignment="1">
      <alignment horizontal="center" vertical="center"/>
    </xf>
    <xf numFmtId="49" fontId="9" fillId="11" borderId="1" xfId="0" applyNumberFormat="1" applyFont="1" applyFill="1" applyBorder="1" applyAlignment="1">
      <alignment horizontal="left" vertical="center"/>
    </xf>
    <xf numFmtId="43" fontId="9" fillId="11" borderId="1" xfId="1" applyFont="1" applyFill="1" applyBorder="1" applyAlignment="1">
      <alignment horizontal="left" vertical="center"/>
    </xf>
    <xf numFmtId="43" fontId="9" fillId="11" borderId="1" xfId="1" applyFont="1" applyFill="1" applyBorder="1" applyAlignment="1">
      <alignment vertical="center"/>
    </xf>
    <xf numFmtId="0" fontId="9" fillId="11" borderId="1" xfId="0" applyFont="1" applyFill="1" applyBorder="1" applyAlignment="1">
      <alignment horizontal="left"/>
    </xf>
    <xf numFmtId="43" fontId="9" fillId="11" borderId="1" xfId="1" applyFont="1" applyFill="1" applyBorder="1" applyAlignment="1">
      <alignment horizontal="left"/>
    </xf>
    <xf numFmtId="43" fontId="9" fillId="11" borderId="1" xfId="1" applyFont="1" applyFill="1" applyBorder="1"/>
    <xf numFmtId="43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7" borderId="25" xfId="0" applyNumberFormat="1" applyFont="1" applyFill="1" applyBorder="1" applyAlignment="1">
      <alignment horizontal="left"/>
    </xf>
    <xf numFmtId="49" fontId="3" fillId="8" borderId="25" xfId="0" applyNumberFormat="1" applyFont="1" applyFill="1" applyBorder="1" applyAlignment="1">
      <alignment horizontal="left"/>
    </xf>
    <xf numFmtId="49" fontId="3" fillId="9" borderId="25" xfId="0" applyNumberFormat="1" applyFont="1" applyFill="1" applyBorder="1" applyAlignment="1">
      <alignment horizontal="left"/>
    </xf>
    <xf numFmtId="49" fontId="3" fillId="6" borderId="25" xfId="0" applyNumberFormat="1" applyFont="1" applyFill="1" applyBorder="1" applyAlignment="1">
      <alignment horizontal="left"/>
    </xf>
    <xf numFmtId="49" fontId="3" fillId="4" borderId="25" xfId="0" applyNumberFormat="1" applyFont="1" applyFill="1" applyBorder="1" applyAlignment="1">
      <alignment horizontal="left"/>
    </xf>
    <xf numFmtId="49" fontId="5" fillId="5" borderId="25" xfId="0" applyNumberFormat="1" applyFont="1" applyFill="1" applyBorder="1" applyAlignment="1">
      <alignment horizontal="left"/>
    </xf>
    <xf numFmtId="49" fontId="5" fillId="10" borderId="25" xfId="0" applyNumberFormat="1" applyFont="1" applyFill="1" applyBorder="1" applyAlignment="1">
      <alignment horizontal="left"/>
    </xf>
    <xf numFmtId="49" fontId="5" fillId="3" borderId="25" xfId="0" applyNumberFormat="1" applyFont="1" applyFill="1" applyBorder="1" applyAlignment="1">
      <alignment horizontal="left"/>
    </xf>
    <xf numFmtId="43" fontId="2" fillId="12" borderId="14" xfId="1" applyFont="1" applyFill="1" applyBorder="1"/>
    <xf numFmtId="43" fontId="2" fillId="12" borderId="10" xfId="1" applyFont="1" applyFill="1" applyBorder="1"/>
    <xf numFmtId="49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43" fontId="4" fillId="0" borderId="1" xfId="1" applyFont="1" applyBorder="1"/>
    <xf numFmtId="0" fontId="4" fillId="0" borderId="0" xfId="0" applyFont="1" applyAlignment="1">
      <alignment horizontal="left"/>
    </xf>
    <xf numFmtId="43" fontId="4" fillId="0" borderId="0" xfId="1" applyFont="1" applyBorder="1"/>
    <xf numFmtId="0" fontId="2" fillId="0" borderId="1" xfId="0" applyFont="1" applyBorder="1" applyAlignment="1">
      <alignment horizontal="left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6" xfId="1" applyNumberFormat="1" applyFont="1" applyBorder="1" applyAlignment="1">
      <alignment horizontal="center" vertical="center"/>
    </xf>
    <xf numFmtId="0" fontId="6" fillId="0" borderId="27" xfId="1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5" xfId="1" applyNumberFormat="1" applyFont="1" applyBorder="1" applyAlignment="1">
      <alignment horizontal="center" vertical="center"/>
    </xf>
    <xf numFmtId="0" fontId="6" fillId="0" borderId="29" xfId="1" applyNumberFormat="1" applyFont="1" applyBorder="1" applyAlignment="1">
      <alignment horizontal="center" vertical="center"/>
    </xf>
    <xf numFmtId="0" fontId="6" fillId="0" borderId="28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1DA0B-AD78-4436-A042-2863794563C3}">
  <dimension ref="A1:N215"/>
  <sheetViews>
    <sheetView topLeftCell="A55" zoomScale="90" zoomScaleNormal="90" workbookViewId="0">
      <pane xSplit="2" topLeftCell="C1" activePane="topRight" state="frozen"/>
      <selection activeCell="A163" sqref="A163"/>
      <selection pane="topRight" activeCell="A202" sqref="A202:D206"/>
    </sheetView>
  </sheetViews>
  <sheetFormatPr defaultRowHeight="13.8" x14ac:dyDescent="0.25"/>
  <cols>
    <col min="1" max="1" width="15.77734375" style="4" customWidth="1"/>
    <col min="2" max="2" width="50" style="39" customWidth="1"/>
    <col min="3" max="3" width="25.44140625" style="10" customWidth="1"/>
    <col min="4" max="4" width="23.6640625" style="10" customWidth="1"/>
    <col min="5" max="5" width="25.21875" style="20" customWidth="1"/>
    <col min="6" max="6" width="24.44140625" style="10" customWidth="1"/>
    <col min="7" max="7" width="22.5546875" style="20" customWidth="1"/>
    <col min="8" max="8" width="23.109375" style="10" customWidth="1"/>
    <col min="9" max="9" width="25.88671875" style="20" customWidth="1"/>
    <col min="10" max="10" width="25.21875" style="10" customWidth="1"/>
    <col min="11" max="11" width="25.109375" style="20" customWidth="1"/>
    <col min="12" max="12" width="23.21875" style="21" customWidth="1"/>
    <col min="13" max="13" width="17.77734375" style="1" customWidth="1"/>
    <col min="14" max="16384" width="8.88671875" style="1"/>
  </cols>
  <sheetData>
    <row r="1" spans="1:12" s="7" customFormat="1" ht="30" customHeight="1" x14ac:dyDescent="0.3">
      <c r="A1" s="365" t="s">
        <v>368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7"/>
    </row>
    <row r="2" spans="1:12" s="7" customFormat="1" ht="30" customHeight="1" x14ac:dyDescent="0.3">
      <c r="A2" s="368" t="s">
        <v>369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70"/>
    </row>
    <row r="3" spans="1:12" s="7" customFormat="1" ht="30" customHeight="1" thickBot="1" x14ac:dyDescent="0.35">
      <c r="A3" s="371" t="s">
        <v>370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3"/>
    </row>
    <row r="4" spans="1:12" s="48" customFormat="1" ht="38.4" customHeight="1" thickBot="1" x14ac:dyDescent="0.35">
      <c r="A4" s="46"/>
      <c r="B4" s="47"/>
      <c r="C4" s="374">
        <v>2024</v>
      </c>
      <c r="D4" s="375"/>
      <c r="E4" s="376">
        <v>2023</v>
      </c>
      <c r="F4" s="377"/>
      <c r="G4" s="374">
        <v>2022</v>
      </c>
      <c r="H4" s="375"/>
      <c r="I4" s="374">
        <v>2021</v>
      </c>
      <c r="J4" s="375"/>
      <c r="K4" s="363">
        <v>2020</v>
      </c>
      <c r="L4" s="364"/>
    </row>
    <row r="5" spans="1:12" s="6" customFormat="1" ht="31.8" customHeight="1" x14ac:dyDescent="0.3">
      <c r="A5" s="40"/>
      <c r="B5" s="41" t="s">
        <v>340</v>
      </c>
      <c r="C5" s="42" t="s">
        <v>371</v>
      </c>
      <c r="D5" s="43" t="s">
        <v>387</v>
      </c>
      <c r="E5" s="44" t="s">
        <v>371</v>
      </c>
      <c r="F5" s="45" t="s">
        <v>372</v>
      </c>
      <c r="G5" s="44" t="s">
        <v>371</v>
      </c>
      <c r="H5" s="45" t="s">
        <v>372</v>
      </c>
      <c r="I5" s="44" t="s">
        <v>371</v>
      </c>
      <c r="J5" s="45" t="s">
        <v>372</v>
      </c>
      <c r="K5" s="44" t="s">
        <v>371</v>
      </c>
      <c r="L5" s="131" t="s">
        <v>372</v>
      </c>
    </row>
    <row r="6" spans="1:12" s="5" customFormat="1" ht="32.4" x14ac:dyDescent="0.3">
      <c r="A6" s="30"/>
      <c r="B6" s="34" t="s">
        <v>0</v>
      </c>
      <c r="C6" s="33">
        <f t="shared" ref="C6:L6" si="0">C8+C13+C18+C26+C33+C43+C180+C192+C201</f>
        <v>54695848.700000003</v>
      </c>
      <c r="D6" s="22">
        <f t="shared" si="0"/>
        <v>20362316.000000004</v>
      </c>
      <c r="E6" s="24">
        <f t="shared" si="0"/>
        <v>52542542.189999998</v>
      </c>
      <c r="F6" s="26">
        <f t="shared" si="0"/>
        <v>53982085.800000004</v>
      </c>
      <c r="G6" s="24">
        <f t="shared" si="0"/>
        <v>44754417.569999993</v>
      </c>
      <c r="H6" s="26">
        <f t="shared" si="0"/>
        <v>42954128.399999999</v>
      </c>
      <c r="I6" s="24">
        <f t="shared" si="0"/>
        <v>35948095.989999995</v>
      </c>
      <c r="J6" s="26">
        <f t="shared" si="0"/>
        <v>31210228.009999994</v>
      </c>
      <c r="K6" s="24">
        <f t="shared" si="0"/>
        <v>32359681.91</v>
      </c>
      <c r="L6" s="25">
        <f t="shared" si="0"/>
        <v>28661017.639999993</v>
      </c>
    </row>
    <row r="7" spans="1:12" s="2" customFormat="1" ht="14.4" thickBot="1" x14ac:dyDescent="0.3">
      <c r="A7" s="49"/>
      <c r="B7" s="50"/>
      <c r="C7" s="51"/>
      <c r="D7" s="52"/>
      <c r="E7" s="53"/>
      <c r="F7" s="52"/>
      <c r="G7" s="53"/>
      <c r="H7" s="52"/>
      <c r="I7" s="53"/>
      <c r="J7" s="52"/>
      <c r="K7" s="53"/>
      <c r="L7" s="132"/>
    </row>
    <row r="8" spans="1:12" s="66" customFormat="1" ht="35.4" customHeight="1" thickBot="1" x14ac:dyDescent="0.35">
      <c r="A8" s="60" t="s">
        <v>1</v>
      </c>
      <c r="B8" s="61" t="s">
        <v>21</v>
      </c>
      <c r="C8" s="62">
        <f>SUM(C9:C11)</f>
        <v>7222887.8399999999</v>
      </c>
      <c r="D8" s="63">
        <f>SUM(D9:D11)</f>
        <v>2803633.89</v>
      </c>
      <c r="E8" s="64">
        <f t="shared" ref="E8:L8" si="1">SUM(E9:E11)</f>
        <v>6292887.4800000004</v>
      </c>
      <c r="F8" s="63">
        <f t="shared" si="1"/>
        <v>2106594.5699999998</v>
      </c>
      <c r="G8" s="64">
        <f t="shared" si="1"/>
        <v>3512387.84</v>
      </c>
      <c r="H8" s="63">
        <f t="shared" si="1"/>
        <v>2792083</v>
      </c>
      <c r="I8" s="64">
        <f t="shared" si="1"/>
        <v>3213655.86</v>
      </c>
      <c r="J8" s="63">
        <f t="shared" si="1"/>
        <v>3382219.75</v>
      </c>
      <c r="K8" s="64">
        <f t="shared" si="1"/>
        <v>2491382.48</v>
      </c>
      <c r="L8" s="65">
        <f t="shared" si="1"/>
        <v>2584894.81</v>
      </c>
    </row>
    <row r="9" spans="1:12" x14ac:dyDescent="0.25">
      <c r="A9" s="54">
        <v>1412031</v>
      </c>
      <c r="B9" s="55" t="s">
        <v>2</v>
      </c>
      <c r="C9" s="56">
        <v>2680500</v>
      </c>
      <c r="D9" s="57">
        <v>0</v>
      </c>
      <c r="E9" s="58">
        <v>500000</v>
      </c>
      <c r="F9" s="57">
        <v>0</v>
      </c>
      <c r="G9" s="58"/>
      <c r="H9" s="57">
        <v>0</v>
      </c>
      <c r="I9" s="58">
        <v>0</v>
      </c>
      <c r="J9" s="57">
        <v>12760</v>
      </c>
      <c r="K9" s="58">
        <v>150000</v>
      </c>
      <c r="L9" s="133">
        <v>7606.89</v>
      </c>
    </row>
    <row r="10" spans="1:12" x14ac:dyDescent="0.25">
      <c r="A10" s="12">
        <v>1413001</v>
      </c>
      <c r="B10" s="35" t="s">
        <v>3</v>
      </c>
      <c r="C10" s="13">
        <v>4526887.84</v>
      </c>
      <c r="D10" s="11">
        <v>2803633.89</v>
      </c>
      <c r="E10" s="15">
        <v>5777387.4800000004</v>
      </c>
      <c r="F10" s="11">
        <v>2106594.5699999998</v>
      </c>
      <c r="G10" s="15">
        <v>3507387.84</v>
      </c>
      <c r="H10" s="11">
        <v>2792083</v>
      </c>
      <c r="I10" s="15">
        <v>3208655.86</v>
      </c>
      <c r="J10" s="11">
        <v>3367402.75</v>
      </c>
      <c r="K10" s="15">
        <v>2338382.48</v>
      </c>
      <c r="L10" s="16">
        <v>2575687.92</v>
      </c>
    </row>
    <row r="11" spans="1:12" x14ac:dyDescent="0.25">
      <c r="A11" s="12">
        <v>1413002</v>
      </c>
      <c r="B11" s="35" t="s">
        <v>4</v>
      </c>
      <c r="C11" s="13">
        <v>15500</v>
      </c>
      <c r="D11" s="11">
        <v>0</v>
      </c>
      <c r="E11" s="15">
        <v>15500</v>
      </c>
      <c r="F11" s="11">
        <v>0</v>
      </c>
      <c r="G11" s="15">
        <v>5000</v>
      </c>
      <c r="H11" s="11">
        <v>0</v>
      </c>
      <c r="I11" s="15">
        <v>5000</v>
      </c>
      <c r="J11" s="11">
        <v>2057</v>
      </c>
      <c r="K11" s="15">
        <v>3000</v>
      </c>
      <c r="L11" s="16">
        <v>1600</v>
      </c>
    </row>
    <row r="12" spans="1:12" ht="14.4" thickBot="1" x14ac:dyDescent="0.3">
      <c r="A12" s="67"/>
      <c r="B12" s="68"/>
      <c r="C12" s="14"/>
      <c r="D12" s="23"/>
      <c r="E12" s="17"/>
      <c r="F12" s="23"/>
      <c r="G12" s="17"/>
      <c r="H12" s="23"/>
      <c r="I12" s="17"/>
      <c r="J12" s="23"/>
      <c r="K12" s="17"/>
      <c r="L12" s="18"/>
    </row>
    <row r="13" spans="1:12" s="82" customFormat="1" ht="16.8" thickBot="1" x14ac:dyDescent="0.35">
      <c r="A13" s="347" t="s">
        <v>379</v>
      </c>
      <c r="B13" s="77" t="s">
        <v>8</v>
      </c>
      <c r="C13" s="78">
        <f>SUM(C14:C16)</f>
        <v>11348380</v>
      </c>
      <c r="D13" s="79">
        <f t="shared" ref="D13:E13" si="2">SUM(D14:D16)</f>
        <v>17500</v>
      </c>
      <c r="E13" s="80">
        <f t="shared" si="2"/>
        <v>12873726.33</v>
      </c>
      <c r="F13" s="81">
        <f>SUM(F14:F16)</f>
        <v>13169407</v>
      </c>
      <c r="G13" s="80">
        <f t="shared" ref="G13:L13" si="3">SUM(G14:G16)</f>
        <v>8316732.8600000003</v>
      </c>
      <c r="H13" s="81">
        <f t="shared" si="3"/>
        <v>5430788</v>
      </c>
      <c r="I13" s="80">
        <f t="shared" si="3"/>
        <v>140000</v>
      </c>
      <c r="J13" s="81">
        <f t="shared" si="3"/>
        <v>0</v>
      </c>
      <c r="K13" s="81">
        <f t="shared" si="3"/>
        <v>0</v>
      </c>
      <c r="L13" s="81">
        <f t="shared" si="3"/>
        <v>0</v>
      </c>
    </row>
    <row r="14" spans="1:12" s="8" customFormat="1" ht="16.2" x14ac:dyDescent="0.3">
      <c r="A14" s="69">
        <v>13111005</v>
      </c>
      <c r="B14" s="70" t="s">
        <v>375</v>
      </c>
      <c r="C14" s="71">
        <v>0</v>
      </c>
      <c r="D14" s="72">
        <v>0</v>
      </c>
      <c r="E14" s="73">
        <v>32294.33</v>
      </c>
      <c r="F14" s="74">
        <v>0</v>
      </c>
      <c r="G14" s="75">
        <v>0</v>
      </c>
      <c r="H14" s="76">
        <v>0</v>
      </c>
      <c r="I14" s="75">
        <v>0</v>
      </c>
      <c r="J14" s="76">
        <v>0</v>
      </c>
      <c r="K14" s="75">
        <v>0</v>
      </c>
      <c r="L14" s="134">
        <v>0</v>
      </c>
    </row>
    <row r="15" spans="1:12" x14ac:dyDescent="0.25">
      <c r="A15" s="12" t="s">
        <v>373</v>
      </c>
      <c r="B15" s="35" t="s">
        <v>5</v>
      </c>
      <c r="C15" s="13">
        <v>11313380</v>
      </c>
      <c r="D15" s="11">
        <v>17500</v>
      </c>
      <c r="E15" s="15">
        <v>12806432</v>
      </c>
      <c r="F15" s="11">
        <v>13151907</v>
      </c>
      <c r="G15" s="15">
        <v>8281732.8600000003</v>
      </c>
      <c r="H15" s="11">
        <v>5413288</v>
      </c>
      <c r="I15" s="15">
        <v>60000</v>
      </c>
      <c r="J15" s="11">
        <v>0</v>
      </c>
      <c r="K15" s="15">
        <v>0</v>
      </c>
      <c r="L15" s="16">
        <v>0</v>
      </c>
    </row>
    <row r="16" spans="1:12" x14ac:dyDescent="0.25">
      <c r="A16" s="12" t="s">
        <v>374</v>
      </c>
      <c r="B16" s="35" t="s">
        <v>6</v>
      </c>
      <c r="C16" s="13">
        <v>35000</v>
      </c>
      <c r="D16" s="11">
        <v>0</v>
      </c>
      <c r="E16" s="15">
        <v>35000</v>
      </c>
      <c r="F16" s="11">
        <v>17500</v>
      </c>
      <c r="G16" s="15">
        <v>35000</v>
      </c>
      <c r="H16" s="11">
        <v>17500</v>
      </c>
      <c r="I16" s="15">
        <v>80000</v>
      </c>
      <c r="J16" s="11">
        <v>0</v>
      </c>
      <c r="K16" s="15">
        <v>0</v>
      </c>
      <c r="L16" s="16">
        <v>0</v>
      </c>
    </row>
    <row r="17" spans="1:14" ht="14.4" thickBot="1" x14ac:dyDescent="0.3">
      <c r="A17" s="67"/>
      <c r="B17" s="68"/>
      <c r="C17" s="14"/>
      <c r="D17" s="23"/>
      <c r="E17" s="17"/>
      <c r="F17" s="23"/>
      <c r="G17" s="17"/>
      <c r="H17" s="23"/>
      <c r="I17" s="17"/>
      <c r="J17" s="23"/>
      <c r="K17" s="17"/>
      <c r="L17" s="18"/>
    </row>
    <row r="18" spans="1:14" s="89" customFormat="1" ht="16.8" thickBot="1" x14ac:dyDescent="0.35">
      <c r="A18" s="348" t="s">
        <v>380</v>
      </c>
      <c r="B18" s="84" t="s">
        <v>7</v>
      </c>
      <c r="C18" s="85">
        <f>SUM(C19:C24)</f>
        <v>23772052</v>
      </c>
      <c r="D18" s="86">
        <f>D19+D20+D21+D22+D23+D24</f>
        <v>13367938.59</v>
      </c>
      <c r="E18" s="87">
        <f t="shared" ref="E18:L18" si="4">E19+E20+E21+E22+E23+E24</f>
        <v>21725808.52</v>
      </c>
      <c r="F18" s="88">
        <f t="shared" si="4"/>
        <v>27277497.700000003</v>
      </c>
      <c r="G18" s="87">
        <f t="shared" si="4"/>
        <v>21485961.869999997</v>
      </c>
      <c r="H18" s="88">
        <f t="shared" si="4"/>
        <v>23534722.349999998</v>
      </c>
      <c r="I18" s="87">
        <f t="shared" si="4"/>
        <v>21239037.550000001</v>
      </c>
      <c r="J18" s="88">
        <f t="shared" si="4"/>
        <v>18015972.609999996</v>
      </c>
      <c r="K18" s="88">
        <f t="shared" si="4"/>
        <v>23276204.07</v>
      </c>
      <c r="L18" s="88">
        <f t="shared" si="4"/>
        <v>19171933.499999996</v>
      </c>
    </row>
    <row r="19" spans="1:14" x14ac:dyDescent="0.25">
      <c r="A19" s="54" t="s">
        <v>9</v>
      </c>
      <c r="B19" s="55" t="s">
        <v>20</v>
      </c>
      <c r="C19" s="56">
        <v>16011361</v>
      </c>
      <c r="D19" s="57">
        <v>11778603.23</v>
      </c>
      <c r="E19" s="58">
        <v>11694511</v>
      </c>
      <c r="F19" s="57">
        <v>23912951.690000001</v>
      </c>
      <c r="G19" s="58">
        <v>11718041.27</v>
      </c>
      <c r="H19" s="57">
        <v>17649295.75</v>
      </c>
      <c r="I19" s="58">
        <v>10305677.970000001</v>
      </c>
      <c r="J19" s="57">
        <v>14591352.529999999</v>
      </c>
      <c r="K19" s="58">
        <v>8128565.5999999996</v>
      </c>
      <c r="L19" s="133">
        <v>13324663.34</v>
      </c>
    </row>
    <row r="20" spans="1:14" x14ac:dyDescent="0.25">
      <c r="A20" s="12" t="s">
        <v>10</v>
      </c>
      <c r="B20" s="35" t="s">
        <v>19</v>
      </c>
      <c r="C20" s="13">
        <v>4230704</v>
      </c>
      <c r="D20" s="11">
        <v>0</v>
      </c>
      <c r="E20" s="15">
        <v>6547829.7300000004</v>
      </c>
      <c r="F20" s="11">
        <v>1809180.23</v>
      </c>
      <c r="G20" s="15">
        <v>6131829.7300000004</v>
      </c>
      <c r="H20" s="11">
        <v>2615884.16</v>
      </c>
      <c r="I20" s="15">
        <v>6627562.6500000004</v>
      </c>
      <c r="J20" s="11">
        <v>1208396.45</v>
      </c>
      <c r="K20" s="15">
        <v>5961129.25</v>
      </c>
      <c r="L20" s="16">
        <v>3579710.79</v>
      </c>
      <c r="M20" s="137"/>
      <c r="N20" s="137"/>
    </row>
    <row r="21" spans="1:14" x14ac:dyDescent="0.25">
      <c r="A21" s="12" t="s">
        <v>11</v>
      </c>
      <c r="B21" s="35" t="s">
        <v>18</v>
      </c>
      <c r="C21" s="13">
        <v>1800000</v>
      </c>
      <c r="D21" s="11">
        <v>1121800.3500000001</v>
      </c>
      <c r="E21" s="15">
        <v>1530000</v>
      </c>
      <c r="F21" s="11">
        <v>1339759.56</v>
      </c>
      <c r="G21" s="15">
        <v>1050000</v>
      </c>
      <c r="H21" s="11">
        <v>1660894.95</v>
      </c>
      <c r="I21" s="15">
        <v>1000000</v>
      </c>
      <c r="J21" s="11">
        <v>605392.71</v>
      </c>
      <c r="K21" s="15">
        <v>1000000</v>
      </c>
      <c r="L21" s="16">
        <v>964236.81</v>
      </c>
      <c r="M21" s="137"/>
      <c r="N21" s="137"/>
    </row>
    <row r="22" spans="1:14" x14ac:dyDescent="0.25">
      <c r="A22" s="12" t="s">
        <v>12</v>
      </c>
      <c r="B22" s="35" t="s">
        <v>17</v>
      </c>
      <c r="C22" s="13">
        <v>195000</v>
      </c>
      <c r="D22" s="11">
        <v>1000</v>
      </c>
      <c r="E22" s="15">
        <v>166000</v>
      </c>
      <c r="F22" s="11">
        <v>74306.19</v>
      </c>
      <c r="G22" s="15">
        <v>193756</v>
      </c>
      <c r="H22" s="11">
        <v>77267.73</v>
      </c>
      <c r="I22" s="15">
        <v>245271.05</v>
      </c>
      <c r="J22" s="11">
        <v>176612.54</v>
      </c>
      <c r="K22" s="15">
        <v>165149.57</v>
      </c>
      <c r="L22" s="16">
        <v>249282.16</v>
      </c>
      <c r="M22" s="137"/>
      <c r="N22" s="137"/>
    </row>
    <row r="23" spans="1:14" x14ac:dyDescent="0.25">
      <c r="A23" s="12" t="s">
        <v>13</v>
      </c>
      <c r="B23" s="35" t="s">
        <v>16</v>
      </c>
      <c r="C23" s="13">
        <v>51643.98</v>
      </c>
      <c r="D23" s="11">
        <v>47110.01</v>
      </c>
      <c r="E23" s="15">
        <v>51643.98</v>
      </c>
      <c r="F23" s="11">
        <v>0</v>
      </c>
      <c r="G23" s="15">
        <v>1845385.29</v>
      </c>
      <c r="H23" s="11">
        <v>1184495.1499999999</v>
      </c>
      <c r="I23" s="15">
        <f>1923043.48+45859</f>
        <v>1968902.48</v>
      </c>
      <c r="J23" s="11">
        <v>1133812</v>
      </c>
      <c r="K23" s="15">
        <v>0</v>
      </c>
      <c r="L23" s="16">
        <v>20000</v>
      </c>
      <c r="M23" s="137"/>
      <c r="N23" s="137"/>
    </row>
    <row r="24" spans="1:14" x14ac:dyDescent="0.25">
      <c r="A24" s="12" t="s">
        <v>14</v>
      </c>
      <c r="B24" s="35" t="s">
        <v>15</v>
      </c>
      <c r="C24" s="13">
        <v>1483343.02</v>
      </c>
      <c r="D24" s="11">
        <v>419425</v>
      </c>
      <c r="E24" s="15">
        <v>1735823.81</v>
      </c>
      <c r="F24" s="11">
        <v>141300.03</v>
      </c>
      <c r="G24" s="15">
        <v>546949.57999999996</v>
      </c>
      <c r="H24" s="11">
        <v>346884.61</v>
      </c>
      <c r="I24" s="15">
        <f>622546+469077.4</f>
        <v>1091623.3999999999</v>
      </c>
      <c r="J24" s="11">
        <v>300406.38</v>
      </c>
      <c r="K24" s="15">
        <v>8021359.6500000004</v>
      </c>
      <c r="L24" s="16">
        <v>1034040.4</v>
      </c>
      <c r="M24" s="137"/>
      <c r="N24" s="137"/>
    </row>
    <row r="25" spans="1:14" ht="14.4" thickBot="1" x14ac:dyDescent="0.3">
      <c r="A25" s="67"/>
      <c r="B25" s="68"/>
      <c r="C25" s="14"/>
      <c r="D25" s="23"/>
      <c r="E25" s="17"/>
      <c r="F25" s="23"/>
      <c r="G25" s="17"/>
      <c r="H25" s="23"/>
      <c r="I25" s="17"/>
      <c r="J25" s="23"/>
      <c r="K25" s="17"/>
      <c r="L25" s="18"/>
    </row>
    <row r="26" spans="1:14" s="95" customFormat="1" ht="16.8" thickBot="1" x14ac:dyDescent="0.35">
      <c r="A26" s="349" t="s">
        <v>381</v>
      </c>
      <c r="B26" s="90" t="s">
        <v>22</v>
      </c>
      <c r="C26" s="91">
        <f>SUM(C27:C31)</f>
        <v>1720000</v>
      </c>
      <c r="D26" s="92">
        <f>D27+D28+D29+D30+D31</f>
        <v>416241.7</v>
      </c>
      <c r="E26" s="93">
        <f>E27+E28+E29+E30+E31</f>
        <v>2070000</v>
      </c>
      <c r="F26" s="94">
        <f>F27+F28+F29+F30+F31</f>
        <v>2140968.0700000003</v>
      </c>
      <c r="G26" s="93">
        <f t="shared" ref="G26:L26" si="5">G27+G28+G29+G30+G31</f>
        <v>1600000</v>
      </c>
      <c r="H26" s="94">
        <f t="shared" si="5"/>
        <v>1860477.9100000001</v>
      </c>
      <c r="I26" s="93">
        <f t="shared" si="5"/>
        <v>1600000</v>
      </c>
      <c r="J26" s="94">
        <f t="shared" si="5"/>
        <v>1403149.9100000001</v>
      </c>
      <c r="K26" s="94">
        <f t="shared" si="5"/>
        <v>950000</v>
      </c>
      <c r="L26" s="94">
        <f t="shared" si="5"/>
        <v>1154858.29</v>
      </c>
    </row>
    <row r="27" spans="1:14" x14ac:dyDescent="0.25">
      <c r="A27" s="54" t="s">
        <v>23</v>
      </c>
      <c r="B27" s="55" t="s">
        <v>24</v>
      </c>
      <c r="C27" s="56">
        <v>542624</v>
      </c>
      <c r="D27" s="57">
        <v>0</v>
      </c>
      <c r="E27" s="58">
        <v>900000</v>
      </c>
      <c r="F27" s="57">
        <v>446312</v>
      </c>
      <c r="G27" s="58">
        <v>1000000</v>
      </c>
      <c r="H27" s="57">
        <v>1090796</v>
      </c>
      <c r="I27" s="58">
        <v>750000</v>
      </c>
      <c r="J27" s="57">
        <v>476111</v>
      </c>
      <c r="K27" s="58">
        <v>250000</v>
      </c>
      <c r="L27" s="133">
        <v>250290</v>
      </c>
    </row>
    <row r="28" spans="1:14" x14ac:dyDescent="0.25">
      <c r="A28" s="12" t="s">
        <v>25</v>
      </c>
      <c r="B28" s="35" t="s">
        <v>29</v>
      </c>
      <c r="C28" s="13">
        <v>64906.22</v>
      </c>
      <c r="D28" s="11">
        <v>0</v>
      </c>
      <c r="E28" s="15">
        <v>100000</v>
      </c>
      <c r="F28" s="11">
        <v>0</v>
      </c>
      <c r="G28" s="15">
        <v>0</v>
      </c>
      <c r="H28" s="11">
        <v>0</v>
      </c>
      <c r="I28" s="15">
        <v>0</v>
      </c>
      <c r="J28" s="11">
        <v>0</v>
      </c>
      <c r="K28" s="15">
        <v>0</v>
      </c>
      <c r="L28" s="16">
        <v>0</v>
      </c>
    </row>
    <row r="29" spans="1:14" x14ac:dyDescent="0.25">
      <c r="A29" s="12" t="s">
        <v>26</v>
      </c>
      <c r="B29" s="35" t="s">
        <v>30</v>
      </c>
      <c r="C29" s="13">
        <v>35000</v>
      </c>
      <c r="D29" s="11">
        <v>0</v>
      </c>
      <c r="E29" s="15">
        <v>20000</v>
      </c>
      <c r="F29" s="11">
        <v>0</v>
      </c>
      <c r="G29" s="15">
        <v>0</v>
      </c>
      <c r="H29" s="11">
        <v>0</v>
      </c>
      <c r="I29" s="15">
        <v>0</v>
      </c>
      <c r="J29" s="11">
        <v>0</v>
      </c>
      <c r="K29" s="15">
        <v>0</v>
      </c>
      <c r="L29" s="16">
        <v>0</v>
      </c>
    </row>
    <row r="30" spans="1:14" x14ac:dyDescent="0.25">
      <c r="A30" s="12" t="s">
        <v>27</v>
      </c>
      <c r="B30" s="35" t="s">
        <v>31</v>
      </c>
      <c r="C30" s="13">
        <v>1057469.78</v>
      </c>
      <c r="D30" s="11">
        <v>416241.7</v>
      </c>
      <c r="E30" s="15">
        <v>900000</v>
      </c>
      <c r="F30" s="11">
        <v>1694656.07</v>
      </c>
      <c r="G30" s="15">
        <v>600000</v>
      </c>
      <c r="H30" s="11">
        <v>769681.91</v>
      </c>
      <c r="I30" s="15">
        <v>850000</v>
      </c>
      <c r="J30" s="11">
        <v>927038.91</v>
      </c>
      <c r="K30" s="15">
        <v>700000</v>
      </c>
      <c r="L30" s="16">
        <v>904568.29</v>
      </c>
    </row>
    <row r="31" spans="1:14" x14ac:dyDescent="0.25">
      <c r="A31" s="12" t="s">
        <v>28</v>
      </c>
      <c r="B31" s="35" t="s">
        <v>32</v>
      </c>
      <c r="C31" s="13">
        <v>20000</v>
      </c>
      <c r="D31" s="11">
        <v>0</v>
      </c>
      <c r="E31" s="15">
        <v>150000</v>
      </c>
      <c r="F31" s="11">
        <v>0</v>
      </c>
      <c r="G31" s="15">
        <v>0</v>
      </c>
      <c r="H31" s="11">
        <v>0</v>
      </c>
      <c r="I31" s="15">
        <v>0</v>
      </c>
      <c r="J31" s="11">
        <v>0</v>
      </c>
      <c r="K31" s="15">
        <v>0</v>
      </c>
      <c r="L31" s="16">
        <v>0</v>
      </c>
    </row>
    <row r="32" spans="1:14" ht="14.4" thickBot="1" x14ac:dyDescent="0.3">
      <c r="A32" s="67"/>
      <c r="B32" s="68"/>
      <c r="C32" s="14"/>
      <c r="D32" s="23"/>
      <c r="E32" s="17"/>
      <c r="F32" s="23"/>
      <c r="G32" s="17"/>
      <c r="H32" s="23"/>
      <c r="I32" s="17"/>
      <c r="J32" s="23"/>
      <c r="K32" s="17"/>
      <c r="L32" s="18"/>
    </row>
    <row r="33" spans="1:13" s="102" customFormat="1" ht="21.6" customHeight="1" thickBot="1" x14ac:dyDescent="0.35">
      <c r="A33" s="350" t="s">
        <v>382</v>
      </c>
      <c r="B33" s="98" t="s">
        <v>33</v>
      </c>
      <c r="C33" s="99">
        <f>SUM(C34:C41)</f>
        <v>2204683.3600000003</v>
      </c>
      <c r="D33" s="100">
        <f t="shared" ref="D33:F33" si="6">SUM(D34:D41)</f>
        <v>551676.6</v>
      </c>
      <c r="E33" s="101">
        <f t="shared" si="6"/>
        <v>2304083.3600000003</v>
      </c>
      <c r="F33" s="100">
        <f t="shared" si="6"/>
        <v>1239141.3600000001</v>
      </c>
      <c r="G33" s="101">
        <f t="shared" ref="G33" si="7">SUM(G34:G41)</f>
        <v>1390080</v>
      </c>
      <c r="H33" s="100">
        <f t="shared" ref="H33:L33" si="8">SUM(H34:H41)</f>
        <v>1215488.1000000001</v>
      </c>
      <c r="I33" s="101">
        <f t="shared" si="8"/>
        <v>1242611.3599999999</v>
      </c>
      <c r="J33" s="100">
        <f t="shared" si="8"/>
        <v>701843.85</v>
      </c>
      <c r="K33" s="100">
        <f t="shared" si="8"/>
        <v>768046.16</v>
      </c>
      <c r="L33" s="100">
        <f t="shared" si="8"/>
        <v>869625</v>
      </c>
    </row>
    <row r="34" spans="1:13" x14ac:dyDescent="0.25">
      <c r="A34" s="96" t="s">
        <v>343</v>
      </c>
      <c r="B34" s="97" t="s">
        <v>344</v>
      </c>
      <c r="C34" s="56"/>
      <c r="D34" s="57">
        <v>70433</v>
      </c>
      <c r="E34" s="58">
        <v>0</v>
      </c>
      <c r="F34" s="57">
        <v>266679</v>
      </c>
      <c r="G34" s="58">
        <v>240000</v>
      </c>
      <c r="H34" s="57">
        <v>174338</v>
      </c>
      <c r="I34" s="58">
        <v>140000</v>
      </c>
      <c r="J34" s="57">
        <v>151574</v>
      </c>
      <c r="K34" s="58">
        <v>50000</v>
      </c>
      <c r="L34" s="133">
        <v>107743</v>
      </c>
      <c r="M34" s="137"/>
    </row>
    <row r="35" spans="1:13" x14ac:dyDescent="0.25">
      <c r="A35" s="31" t="s">
        <v>34</v>
      </c>
      <c r="B35" s="36" t="s">
        <v>45</v>
      </c>
      <c r="C35" s="13">
        <v>33960</v>
      </c>
      <c r="D35" s="11">
        <v>4865</v>
      </c>
      <c r="E35" s="15">
        <v>33960</v>
      </c>
      <c r="F35" s="11">
        <v>22640</v>
      </c>
      <c r="G35" s="15">
        <v>33960</v>
      </c>
      <c r="H35" s="11">
        <v>84917</v>
      </c>
      <c r="I35" s="15">
        <v>45960</v>
      </c>
      <c r="J35" s="11">
        <v>27440</v>
      </c>
      <c r="K35" s="15">
        <v>40000</v>
      </c>
      <c r="L35" s="16">
        <f>21857+4224</f>
        <v>26081</v>
      </c>
      <c r="M35" s="137"/>
    </row>
    <row r="36" spans="1:13" x14ac:dyDescent="0.25">
      <c r="A36" s="31" t="s">
        <v>345</v>
      </c>
      <c r="B36" s="36" t="s">
        <v>346</v>
      </c>
      <c r="C36" s="13">
        <v>0</v>
      </c>
      <c r="D36" s="11">
        <v>0</v>
      </c>
      <c r="E36" s="15">
        <v>0</v>
      </c>
      <c r="F36" s="11">
        <v>110689.3</v>
      </c>
      <c r="G36" s="15"/>
      <c r="H36" s="11">
        <v>83614.25</v>
      </c>
      <c r="I36" s="15">
        <v>0</v>
      </c>
      <c r="J36" s="11">
        <v>43576.85</v>
      </c>
      <c r="K36" s="15">
        <v>0</v>
      </c>
      <c r="L36" s="16">
        <v>0</v>
      </c>
      <c r="M36" s="137"/>
    </row>
    <row r="37" spans="1:13" x14ac:dyDescent="0.25">
      <c r="A37" s="31" t="s">
        <v>35</v>
      </c>
      <c r="B37" s="36" t="s">
        <v>44</v>
      </c>
      <c r="C37" s="13">
        <v>150000</v>
      </c>
      <c r="D37" s="11">
        <v>63092.6</v>
      </c>
      <c r="E37" s="15">
        <v>150000</v>
      </c>
      <c r="F37" s="11">
        <v>0</v>
      </c>
      <c r="G37" s="15">
        <v>106000</v>
      </c>
      <c r="H37" s="11">
        <v>0</v>
      </c>
      <c r="I37" s="15">
        <v>223680</v>
      </c>
      <c r="J37" s="11">
        <v>0</v>
      </c>
      <c r="K37" s="15">
        <v>223680</v>
      </c>
      <c r="L37" s="16">
        <v>58202</v>
      </c>
      <c r="M37" s="137"/>
    </row>
    <row r="38" spans="1:13" x14ac:dyDescent="0.25">
      <c r="A38" s="31" t="s">
        <v>36</v>
      </c>
      <c r="B38" s="36" t="s">
        <v>43</v>
      </c>
      <c r="C38" s="13">
        <v>340000</v>
      </c>
      <c r="D38" s="11">
        <v>0</v>
      </c>
      <c r="E38" s="15">
        <v>340000</v>
      </c>
      <c r="F38" s="11">
        <v>839133.06</v>
      </c>
      <c r="G38" s="15"/>
      <c r="H38" s="11">
        <v>872618.85</v>
      </c>
      <c r="I38" s="15">
        <v>0</v>
      </c>
      <c r="J38" s="11">
        <v>479253</v>
      </c>
      <c r="K38" s="15">
        <v>0</v>
      </c>
      <c r="L38" s="16">
        <v>0</v>
      </c>
      <c r="M38" s="137"/>
    </row>
    <row r="39" spans="1:13" x14ac:dyDescent="0.25">
      <c r="A39" s="31" t="s">
        <v>37</v>
      </c>
      <c r="B39" s="36" t="s">
        <v>42</v>
      </c>
      <c r="C39" s="13">
        <v>1675723.36</v>
      </c>
      <c r="D39" s="11">
        <v>413286</v>
      </c>
      <c r="E39" s="15">
        <v>1773123.36</v>
      </c>
      <c r="F39" s="11">
        <v>0</v>
      </c>
      <c r="G39" s="15">
        <v>1010120</v>
      </c>
      <c r="H39" s="11">
        <v>0</v>
      </c>
      <c r="I39" s="15">
        <v>832971.36</v>
      </c>
      <c r="J39" s="11">
        <v>0</v>
      </c>
      <c r="K39" s="15">
        <v>454366.16000000003</v>
      </c>
      <c r="L39" s="16">
        <f>277470.5+400128.5</f>
        <v>677599</v>
      </c>
      <c r="M39" s="137"/>
    </row>
    <row r="40" spans="1:13" x14ac:dyDescent="0.25">
      <c r="A40" s="31" t="s">
        <v>38</v>
      </c>
      <c r="B40" s="36" t="s">
        <v>41</v>
      </c>
      <c r="C40" s="13">
        <v>5000</v>
      </c>
      <c r="D40" s="11">
        <v>0</v>
      </c>
      <c r="E40" s="15">
        <v>5000</v>
      </c>
      <c r="F40" s="11">
        <v>0</v>
      </c>
      <c r="G40" s="15"/>
      <c r="H40" s="11">
        <v>0</v>
      </c>
      <c r="I40" s="15">
        <v>0</v>
      </c>
      <c r="J40" s="11">
        <v>0</v>
      </c>
      <c r="K40" s="15"/>
      <c r="L40" s="16">
        <v>0</v>
      </c>
    </row>
    <row r="41" spans="1:13" x14ac:dyDescent="0.25">
      <c r="A41" s="31" t="s">
        <v>39</v>
      </c>
      <c r="B41" s="36" t="s">
        <v>40</v>
      </c>
      <c r="C41" s="13">
        <v>0</v>
      </c>
      <c r="D41" s="11">
        <v>0</v>
      </c>
      <c r="E41" s="15">
        <v>2000</v>
      </c>
      <c r="F41" s="11">
        <v>0</v>
      </c>
      <c r="G41" s="15"/>
      <c r="H41" s="11">
        <v>0</v>
      </c>
      <c r="I41" s="15">
        <v>0</v>
      </c>
      <c r="J41" s="11">
        <v>0</v>
      </c>
      <c r="K41" s="15"/>
      <c r="L41" s="16">
        <v>0</v>
      </c>
    </row>
    <row r="42" spans="1:13" ht="14.4" thickBot="1" x14ac:dyDescent="0.3">
      <c r="A42" s="67"/>
      <c r="B42" s="68"/>
      <c r="C42" s="14"/>
      <c r="D42" s="23"/>
      <c r="E42" s="17"/>
      <c r="F42" s="23"/>
      <c r="G42" s="17"/>
      <c r="H42" s="23"/>
      <c r="I42" s="17"/>
      <c r="J42" s="23"/>
      <c r="K42" s="17"/>
      <c r="L42" s="18"/>
    </row>
    <row r="43" spans="1:13" s="108" customFormat="1" ht="16.8" thickBot="1" x14ac:dyDescent="0.35">
      <c r="A43" s="351" t="s">
        <v>383</v>
      </c>
      <c r="B43" s="103" t="s">
        <v>46</v>
      </c>
      <c r="C43" s="104">
        <f t="shared" ref="C43:L43" si="9">SUM(C44:C178)</f>
        <v>4261461.5</v>
      </c>
      <c r="D43" s="105">
        <f t="shared" si="9"/>
        <v>1872435.6099999999</v>
      </c>
      <c r="E43" s="106">
        <f t="shared" si="9"/>
        <v>4209652.5</v>
      </c>
      <c r="F43" s="107">
        <f t="shared" si="9"/>
        <v>3279720.47</v>
      </c>
      <c r="G43" s="106">
        <f t="shared" si="9"/>
        <v>3310677</v>
      </c>
      <c r="H43" s="107">
        <f t="shared" si="9"/>
        <v>2068592.72</v>
      </c>
      <c r="I43" s="106">
        <f t="shared" si="9"/>
        <v>3213443.22</v>
      </c>
      <c r="J43" s="107">
        <f t="shared" si="9"/>
        <v>2869755.26</v>
      </c>
      <c r="K43" s="107">
        <f t="shared" si="9"/>
        <v>2275017.2000000002</v>
      </c>
      <c r="L43" s="107">
        <f t="shared" si="9"/>
        <v>1898225.98</v>
      </c>
    </row>
    <row r="44" spans="1:13" x14ac:dyDescent="0.25">
      <c r="A44" s="357" t="s">
        <v>47</v>
      </c>
      <c r="B44" s="358" t="s">
        <v>51</v>
      </c>
      <c r="C44" s="359">
        <v>5000</v>
      </c>
      <c r="D44" s="57">
        <v>0</v>
      </c>
      <c r="E44" s="58">
        <v>5000</v>
      </c>
      <c r="F44" s="57">
        <v>6080</v>
      </c>
      <c r="G44" s="58">
        <v>1000</v>
      </c>
      <c r="H44" s="57">
        <v>0</v>
      </c>
      <c r="I44" s="58">
        <v>0</v>
      </c>
      <c r="J44" s="57">
        <v>0</v>
      </c>
      <c r="K44" s="58">
        <v>0</v>
      </c>
      <c r="L44" s="133">
        <v>270</v>
      </c>
    </row>
    <row r="45" spans="1:13" x14ac:dyDescent="0.25">
      <c r="A45" s="357" t="s">
        <v>48</v>
      </c>
      <c r="B45" s="358" t="s">
        <v>52</v>
      </c>
      <c r="C45" s="359">
        <v>20000</v>
      </c>
      <c r="D45" s="11">
        <v>498</v>
      </c>
      <c r="E45" s="15">
        <v>20000</v>
      </c>
      <c r="F45" s="11">
        <v>0</v>
      </c>
      <c r="G45" s="15">
        <v>0</v>
      </c>
      <c r="H45" s="11">
        <v>100</v>
      </c>
      <c r="I45" s="15">
        <v>0</v>
      </c>
      <c r="J45" s="11">
        <v>0</v>
      </c>
      <c r="K45" s="15">
        <v>0</v>
      </c>
      <c r="L45" s="16">
        <v>0</v>
      </c>
    </row>
    <row r="46" spans="1:13" x14ac:dyDescent="0.25">
      <c r="A46" s="357" t="s">
        <v>49</v>
      </c>
      <c r="B46" s="358" t="s">
        <v>53</v>
      </c>
      <c r="C46" s="359">
        <v>10000</v>
      </c>
      <c r="D46" s="11">
        <v>0</v>
      </c>
      <c r="E46" s="15">
        <v>10000</v>
      </c>
      <c r="F46" s="11">
        <v>0</v>
      </c>
      <c r="G46" s="15">
        <v>1000</v>
      </c>
      <c r="H46" s="11">
        <v>0</v>
      </c>
      <c r="I46" s="15">
        <v>370</v>
      </c>
      <c r="J46" s="11">
        <v>390</v>
      </c>
      <c r="K46" s="15">
        <v>3000</v>
      </c>
      <c r="L46" s="16"/>
    </row>
    <row r="47" spans="1:13" x14ac:dyDescent="0.25">
      <c r="A47" s="357" t="s">
        <v>50</v>
      </c>
      <c r="B47" s="358" t="s">
        <v>248</v>
      </c>
      <c r="C47" s="359">
        <v>5000</v>
      </c>
      <c r="D47" s="11">
        <v>0</v>
      </c>
      <c r="E47" s="15">
        <v>5000</v>
      </c>
      <c r="F47" s="11">
        <v>0</v>
      </c>
      <c r="G47" s="15">
        <v>0</v>
      </c>
      <c r="H47" s="11">
        <v>0</v>
      </c>
      <c r="I47" s="15">
        <v>0</v>
      </c>
      <c r="J47" s="11">
        <v>0</v>
      </c>
      <c r="K47" s="15">
        <v>0</v>
      </c>
      <c r="L47" s="16">
        <v>0</v>
      </c>
    </row>
    <row r="48" spans="1:13" x14ac:dyDescent="0.25">
      <c r="A48" s="357" t="s">
        <v>55</v>
      </c>
      <c r="B48" s="358" t="s">
        <v>54</v>
      </c>
      <c r="C48" s="359">
        <v>35000</v>
      </c>
      <c r="D48" s="11">
        <v>6051</v>
      </c>
      <c r="E48" s="15">
        <v>35000</v>
      </c>
      <c r="F48" s="11">
        <v>452</v>
      </c>
      <c r="G48" s="15">
        <v>0</v>
      </c>
      <c r="H48" s="11">
        <v>1595</v>
      </c>
      <c r="I48" s="15">
        <v>17688</v>
      </c>
      <c r="J48" s="11">
        <v>11738</v>
      </c>
      <c r="K48" s="15">
        <v>12571</v>
      </c>
      <c r="L48" s="16">
        <v>13783</v>
      </c>
    </row>
    <row r="49" spans="1:12" x14ac:dyDescent="0.25">
      <c r="A49" s="357" t="s">
        <v>56</v>
      </c>
      <c r="B49" s="358" t="s">
        <v>57</v>
      </c>
      <c r="C49" s="359">
        <v>5783</v>
      </c>
      <c r="D49" s="11">
        <v>90</v>
      </c>
      <c r="E49" s="15">
        <v>5783</v>
      </c>
      <c r="F49" s="11">
        <v>0</v>
      </c>
      <c r="G49" s="15">
        <v>0</v>
      </c>
      <c r="H49" s="11">
        <v>0</v>
      </c>
      <c r="I49" s="15">
        <v>5583</v>
      </c>
      <c r="J49" s="11">
        <v>4577</v>
      </c>
      <c r="K49" s="15">
        <v>7000</v>
      </c>
      <c r="L49" s="16">
        <v>5096</v>
      </c>
    </row>
    <row r="50" spans="1:12" x14ac:dyDescent="0.25">
      <c r="A50" s="357" t="s">
        <v>249</v>
      </c>
      <c r="B50" s="358" t="s">
        <v>250</v>
      </c>
      <c r="C50" s="359">
        <v>121578.48</v>
      </c>
      <c r="D50" s="11">
        <v>16494</v>
      </c>
      <c r="E50" s="15">
        <v>50000</v>
      </c>
      <c r="F50" s="11">
        <v>42412</v>
      </c>
      <c r="G50" s="15">
        <v>22573</v>
      </c>
      <c r="H50" s="11">
        <v>68498</v>
      </c>
      <c r="I50" s="15">
        <v>0</v>
      </c>
      <c r="J50" s="11">
        <v>0</v>
      </c>
      <c r="K50" s="15"/>
      <c r="L50" s="16">
        <v>0</v>
      </c>
    </row>
    <row r="51" spans="1:12" x14ac:dyDescent="0.25">
      <c r="A51" s="357" t="s">
        <v>58</v>
      </c>
      <c r="B51" s="358" t="s">
        <v>59</v>
      </c>
      <c r="C51" s="359">
        <v>5500</v>
      </c>
      <c r="D51" s="11">
        <v>1680</v>
      </c>
      <c r="E51" s="15">
        <v>5500</v>
      </c>
      <c r="F51" s="11">
        <v>3853</v>
      </c>
      <c r="G51" s="15">
        <v>500</v>
      </c>
      <c r="H51" s="11">
        <v>3859</v>
      </c>
      <c r="I51" s="15">
        <v>7036</v>
      </c>
      <c r="J51" s="11">
        <v>1236</v>
      </c>
      <c r="K51" s="15">
        <v>2500</v>
      </c>
      <c r="L51" s="16">
        <v>793</v>
      </c>
    </row>
    <row r="52" spans="1:12" x14ac:dyDescent="0.25">
      <c r="A52" s="357" t="s">
        <v>60</v>
      </c>
      <c r="B52" s="358" t="s">
        <v>61</v>
      </c>
      <c r="C52" s="359">
        <v>3848</v>
      </c>
      <c r="D52" s="11">
        <v>1130</v>
      </c>
      <c r="E52" s="15">
        <v>3848</v>
      </c>
      <c r="F52" s="11">
        <v>8282</v>
      </c>
      <c r="G52" s="15">
        <v>3848</v>
      </c>
      <c r="H52" s="11">
        <v>2305</v>
      </c>
      <c r="I52" s="15">
        <v>3848</v>
      </c>
      <c r="J52" s="11">
        <v>250</v>
      </c>
      <c r="K52" s="15">
        <v>500</v>
      </c>
      <c r="L52" s="16">
        <v>713</v>
      </c>
    </row>
    <row r="53" spans="1:12" x14ac:dyDescent="0.25">
      <c r="A53" s="357" t="s">
        <v>62</v>
      </c>
      <c r="B53" s="358" t="s">
        <v>63</v>
      </c>
      <c r="C53" s="359">
        <v>10820</v>
      </c>
      <c r="D53" s="11"/>
      <c r="E53" s="15">
        <v>10820</v>
      </c>
      <c r="F53" s="11">
        <v>140</v>
      </c>
      <c r="G53" s="15">
        <v>2543</v>
      </c>
      <c r="H53" s="11">
        <v>100</v>
      </c>
      <c r="I53" s="15">
        <v>40622</v>
      </c>
      <c r="J53" s="11">
        <v>38638.769999999997</v>
      </c>
      <c r="K53" s="15">
        <v>15000</v>
      </c>
      <c r="L53" s="16">
        <f>21714</f>
        <v>21714</v>
      </c>
    </row>
    <row r="54" spans="1:12" x14ac:dyDescent="0.25">
      <c r="A54" s="357" t="s">
        <v>64</v>
      </c>
      <c r="B54" s="358" t="s">
        <v>65</v>
      </c>
      <c r="C54" s="359">
        <v>9317</v>
      </c>
      <c r="D54" s="11"/>
      <c r="E54" s="15">
        <v>9317</v>
      </c>
      <c r="F54" s="11">
        <v>7200</v>
      </c>
      <c r="G54" s="15">
        <v>9317</v>
      </c>
      <c r="H54" s="11">
        <v>0</v>
      </c>
      <c r="I54" s="15">
        <v>0</v>
      </c>
      <c r="J54" s="11">
        <v>0</v>
      </c>
      <c r="K54" s="15"/>
      <c r="L54" s="16">
        <v>0</v>
      </c>
    </row>
    <row r="55" spans="1:12" x14ac:dyDescent="0.25">
      <c r="A55" s="357" t="s">
        <v>66</v>
      </c>
      <c r="B55" s="358" t="s">
        <v>67</v>
      </c>
      <c r="C55" s="359">
        <v>96000</v>
      </c>
      <c r="D55" s="11">
        <v>2610</v>
      </c>
      <c r="E55" s="15">
        <v>96000</v>
      </c>
      <c r="F55" s="11">
        <v>8250</v>
      </c>
      <c r="G55" s="15">
        <v>96000</v>
      </c>
      <c r="H55" s="11">
        <v>13893</v>
      </c>
      <c r="I55" s="15">
        <v>0</v>
      </c>
      <c r="J55" s="11">
        <v>0</v>
      </c>
      <c r="K55" s="15">
        <v>0</v>
      </c>
      <c r="L55" s="16">
        <v>0</v>
      </c>
    </row>
    <row r="56" spans="1:12" x14ac:dyDescent="0.25">
      <c r="A56" s="357" t="s">
        <v>68</v>
      </c>
      <c r="B56" s="358" t="s">
        <v>71</v>
      </c>
      <c r="C56" s="359">
        <v>6787</v>
      </c>
      <c r="D56" s="11"/>
      <c r="E56" s="15">
        <v>6787</v>
      </c>
      <c r="F56" s="11">
        <v>800</v>
      </c>
      <c r="G56" s="15">
        <v>6787</v>
      </c>
      <c r="H56" s="11">
        <v>0</v>
      </c>
      <c r="I56" s="15">
        <v>6787</v>
      </c>
      <c r="J56" s="11">
        <v>0</v>
      </c>
      <c r="K56" s="15">
        <v>10000</v>
      </c>
      <c r="L56" s="16">
        <v>6243</v>
      </c>
    </row>
    <row r="57" spans="1:12" x14ac:dyDescent="0.25">
      <c r="A57" s="357" t="s">
        <v>69</v>
      </c>
      <c r="B57" s="358" t="s">
        <v>72</v>
      </c>
      <c r="C57" s="359">
        <v>40000</v>
      </c>
      <c r="D57" s="11">
        <v>8976</v>
      </c>
      <c r="E57" s="15">
        <v>40000</v>
      </c>
      <c r="F57" s="11">
        <v>0</v>
      </c>
      <c r="G57" s="15">
        <v>0</v>
      </c>
      <c r="H57" s="11">
        <v>6638.36</v>
      </c>
      <c r="I57" s="15">
        <v>26963</v>
      </c>
      <c r="J57" s="11">
        <v>8840</v>
      </c>
      <c r="K57" s="15">
        <v>22278.2</v>
      </c>
      <c r="L57" s="16">
        <v>13364</v>
      </c>
    </row>
    <row r="58" spans="1:12" x14ac:dyDescent="0.25">
      <c r="A58" s="357" t="s">
        <v>70</v>
      </c>
      <c r="B58" s="358" t="s">
        <v>73</v>
      </c>
      <c r="C58" s="359">
        <v>45500</v>
      </c>
      <c r="D58" s="11">
        <v>12774</v>
      </c>
      <c r="E58" s="15">
        <v>45500</v>
      </c>
      <c r="F58" s="11">
        <v>29613</v>
      </c>
      <c r="G58" s="15">
        <v>45500</v>
      </c>
      <c r="H58" s="11">
        <v>17397</v>
      </c>
      <c r="I58" s="15">
        <v>26846</v>
      </c>
      <c r="J58" s="11">
        <v>25818</v>
      </c>
      <c r="K58" s="15">
        <v>20000</v>
      </c>
      <c r="L58" s="16">
        <v>17332.52</v>
      </c>
    </row>
    <row r="59" spans="1:12" x14ac:dyDescent="0.25">
      <c r="A59" s="357" t="s">
        <v>74</v>
      </c>
      <c r="B59" s="358" t="s">
        <v>75</v>
      </c>
      <c r="C59" s="359">
        <v>7072</v>
      </c>
      <c r="D59" s="11">
        <v>2581</v>
      </c>
      <c r="E59" s="15">
        <v>7072</v>
      </c>
      <c r="F59" s="11">
        <v>8953</v>
      </c>
      <c r="G59" s="15">
        <v>7072</v>
      </c>
      <c r="H59" s="11">
        <v>980</v>
      </c>
      <c r="I59" s="15">
        <v>2337</v>
      </c>
      <c r="J59" s="11">
        <v>80</v>
      </c>
      <c r="K59" s="15">
        <v>2500</v>
      </c>
      <c r="L59" s="16">
        <v>1708</v>
      </c>
    </row>
    <row r="60" spans="1:12" x14ac:dyDescent="0.25">
      <c r="A60" s="357" t="s">
        <v>77</v>
      </c>
      <c r="B60" s="358" t="s">
        <v>76</v>
      </c>
      <c r="C60" s="359">
        <v>110000</v>
      </c>
      <c r="D60" s="11">
        <v>30660</v>
      </c>
      <c r="E60" s="15">
        <v>0</v>
      </c>
      <c r="F60" s="11">
        <v>0</v>
      </c>
      <c r="G60" s="15">
        <v>25000</v>
      </c>
      <c r="H60" s="11">
        <v>0</v>
      </c>
      <c r="I60" s="15">
        <v>25000</v>
      </c>
      <c r="J60" s="11">
        <v>0</v>
      </c>
      <c r="K60" s="15">
        <v>0</v>
      </c>
      <c r="L60" s="16">
        <v>180563.75</v>
      </c>
    </row>
    <row r="61" spans="1:12" x14ac:dyDescent="0.25">
      <c r="A61" s="357" t="s">
        <v>347</v>
      </c>
      <c r="B61" s="358" t="s">
        <v>348</v>
      </c>
      <c r="C61" s="359">
        <v>0</v>
      </c>
      <c r="D61" s="11">
        <v>2023</v>
      </c>
      <c r="E61" s="15">
        <v>140000</v>
      </c>
      <c r="F61" s="11">
        <v>158077</v>
      </c>
      <c r="G61" s="15">
        <f>31900+156</f>
        <v>32056</v>
      </c>
      <c r="H61" s="11">
        <v>146064</v>
      </c>
      <c r="I61" s="15">
        <v>1631580.7</v>
      </c>
      <c r="J61" s="11">
        <v>1675926.42</v>
      </c>
      <c r="K61" s="15">
        <v>1104000</v>
      </c>
      <c r="L61" s="16">
        <v>979224.3</v>
      </c>
    </row>
    <row r="62" spans="1:12" x14ac:dyDescent="0.25">
      <c r="A62" s="357" t="s">
        <v>78</v>
      </c>
      <c r="B62" s="358" t="s">
        <v>80</v>
      </c>
      <c r="C62" s="359">
        <v>4892</v>
      </c>
      <c r="D62" s="11">
        <v>100</v>
      </c>
      <c r="E62" s="15">
        <v>0</v>
      </c>
      <c r="F62" s="11">
        <v>1600</v>
      </c>
      <c r="G62" s="15">
        <v>0</v>
      </c>
      <c r="H62" s="11">
        <v>150</v>
      </c>
      <c r="I62" s="15">
        <v>4604</v>
      </c>
      <c r="J62" s="11">
        <v>2165</v>
      </c>
      <c r="K62" s="15">
        <v>3000</v>
      </c>
      <c r="L62" s="16">
        <v>1674</v>
      </c>
    </row>
    <row r="63" spans="1:12" x14ac:dyDescent="0.25">
      <c r="A63" s="357" t="s">
        <v>79</v>
      </c>
      <c r="B63" s="358" t="s">
        <v>81</v>
      </c>
      <c r="C63" s="359">
        <v>15000</v>
      </c>
      <c r="D63" s="11">
        <v>12002</v>
      </c>
      <c r="E63" s="15">
        <v>4892</v>
      </c>
      <c r="F63" s="11">
        <v>3430</v>
      </c>
      <c r="G63" s="15">
        <v>4892</v>
      </c>
      <c r="H63" s="11">
        <v>8249.69</v>
      </c>
      <c r="I63" s="15">
        <v>10698</v>
      </c>
      <c r="J63" s="11">
        <v>3094</v>
      </c>
      <c r="K63" s="15">
        <v>3000</v>
      </c>
      <c r="L63" s="16">
        <v>2461</v>
      </c>
    </row>
    <row r="64" spans="1:12" x14ac:dyDescent="0.25">
      <c r="A64" s="357" t="s">
        <v>341</v>
      </c>
      <c r="B64" s="358" t="s">
        <v>342</v>
      </c>
      <c r="C64" s="359">
        <v>0</v>
      </c>
      <c r="D64" s="11">
        <v>3978</v>
      </c>
      <c r="E64" s="15">
        <v>15000</v>
      </c>
      <c r="F64" s="11">
        <v>28589</v>
      </c>
      <c r="G64" s="15">
        <v>38150</v>
      </c>
      <c r="H64" s="11">
        <v>21222</v>
      </c>
      <c r="I64" s="15">
        <v>22498</v>
      </c>
      <c r="J64" s="11">
        <v>11340</v>
      </c>
      <c r="K64" s="15">
        <v>15000</v>
      </c>
      <c r="L64" s="16">
        <v>9453</v>
      </c>
    </row>
    <row r="65" spans="1:12" x14ac:dyDescent="0.25">
      <c r="A65" s="357" t="s">
        <v>82</v>
      </c>
      <c r="B65" s="358" t="s">
        <v>83</v>
      </c>
      <c r="C65" s="359">
        <v>25314</v>
      </c>
      <c r="D65" s="11">
        <v>1596</v>
      </c>
      <c r="E65" s="15">
        <v>0</v>
      </c>
      <c r="F65" s="11">
        <v>5198</v>
      </c>
      <c r="G65" s="15">
        <v>13121</v>
      </c>
      <c r="H65" s="11">
        <v>2843</v>
      </c>
      <c r="I65" s="15">
        <v>12961</v>
      </c>
      <c r="J65" s="11">
        <v>8245</v>
      </c>
      <c r="K65" s="15">
        <v>12961</v>
      </c>
      <c r="L65" s="16">
        <v>11685</v>
      </c>
    </row>
    <row r="66" spans="1:12" x14ac:dyDescent="0.25">
      <c r="A66" s="357" t="s">
        <v>84</v>
      </c>
      <c r="B66" s="358" t="s">
        <v>86</v>
      </c>
      <c r="C66" s="359">
        <v>16500</v>
      </c>
      <c r="D66" s="11">
        <v>500</v>
      </c>
      <c r="E66" s="15">
        <v>25314</v>
      </c>
      <c r="F66" s="11">
        <v>14631</v>
      </c>
      <c r="G66" s="15">
        <v>25314</v>
      </c>
      <c r="H66" s="11">
        <v>8862</v>
      </c>
      <c r="I66" s="15">
        <v>24894</v>
      </c>
      <c r="J66" s="11">
        <v>2168</v>
      </c>
      <c r="K66" s="15">
        <v>6000</v>
      </c>
      <c r="L66" s="16">
        <v>3523</v>
      </c>
    </row>
    <row r="67" spans="1:12" x14ac:dyDescent="0.25">
      <c r="A67" s="357" t="s">
        <v>85</v>
      </c>
      <c r="B67" s="358" t="s">
        <v>87</v>
      </c>
      <c r="C67" s="359">
        <v>13500</v>
      </c>
      <c r="D67" s="11"/>
      <c r="E67" s="15">
        <v>16500</v>
      </c>
      <c r="F67" s="11">
        <v>1950</v>
      </c>
      <c r="G67" s="15">
        <v>16500</v>
      </c>
      <c r="H67" s="11">
        <v>1000</v>
      </c>
      <c r="I67" s="15">
        <v>0</v>
      </c>
      <c r="J67" s="11">
        <v>0</v>
      </c>
      <c r="K67" s="15">
        <v>0</v>
      </c>
      <c r="L67" s="16">
        <v>0</v>
      </c>
    </row>
    <row r="68" spans="1:12" x14ac:dyDescent="0.25">
      <c r="A68" s="357" t="s">
        <v>88</v>
      </c>
      <c r="B68" s="358" t="s">
        <v>89</v>
      </c>
      <c r="C68" s="359">
        <v>6434</v>
      </c>
      <c r="D68" s="11">
        <v>18646</v>
      </c>
      <c r="E68" s="15">
        <v>13500</v>
      </c>
      <c r="F68" s="11">
        <v>0</v>
      </c>
      <c r="G68" s="15">
        <v>0</v>
      </c>
      <c r="H68" s="11">
        <v>0</v>
      </c>
      <c r="I68" s="15">
        <v>0</v>
      </c>
      <c r="J68" s="11">
        <v>0</v>
      </c>
      <c r="K68" s="15">
        <v>0</v>
      </c>
      <c r="L68" s="16">
        <v>0</v>
      </c>
    </row>
    <row r="69" spans="1:12" x14ac:dyDescent="0.25">
      <c r="A69" s="357" t="s">
        <v>90</v>
      </c>
      <c r="B69" s="358" t="s">
        <v>91</v>
      </c>
      <c r="C69" s="359">
        <v>130000</v>
      </c>
      <c r="D69" s="11">
        <v>69618</v>
      </c>
      <c r="E69" s="15">
        <v>6434</v>
      </c>
      <c r="F69" s="11">
        <v>3544</v>
      </c>
      <c r="G69" s="15">
        <v>6434</v>
      </c>
      <c r="H69" s="11">
        <v>4129</v>
      </c>
      <c r="I69" s="15">
        <f>42434+41477</f>
        <v>83911</v>
      </c>
      <c r="J69" s="11">
        <v>22467.38</v>
      </c>
      <c r="K69" s="15">
        <f>8000+25000</f>
        <v>33000</v>
      </c>
      <c r="L69" s="16">
        <f>2759+19729.5</f>
        <v>22488.5</v>
      </c>
    </row>
    <row r="70" spans="1:12" x14ac:dyDescent="0.25">
      <c r="A70" s="357" t="s">
        <v>92</v>
      </c>
      <c r="B70" s="358" t="s">
        <v>94</v>
      </c>
      <c r="C70" s="359">
        <v>68551.5</v>
      </c>
      <c r="D70" s="11">
        <v>13902</v>
      </c>
      <c r="E70" s="15">
        <v>120000</v>
      </c>
      <c r="F70" s="11">
        <v>345097</v>
      </c>
      <c r="G70" s="15">
        <v>150000</v>
      </c>
      <c r="H70" s="11">
        <v>148567</v>
      </c>
      <c r="I70" s="15">
        <v>96000</v>
      </c>
      <c r="J70" s="11">
        <v>108192</v>
      </c>
      <c r="K70" s="15">
        <v>96000</v>
      </c>
      <c r="L70" s="16">
        <v>73354</v>
      </c>
    </row>
    <row r="71" spans="1:12" x14ac:dyDescent="0.25">
      <c r="A71" s="357" t="s">
        <v>93</v>
      </c>
      <c r="B71" s="358" t="s">
        <v>101</v>
      </c>
      <c r="C71" s="359">
        <v>15000</v>
      </c>
      <c r="D71" s="11"/>
      <c r="E71" s="15">
        <v>68551.5</v>
      </c>
      <c r="F71" s="11">
        <v>1000</v>
      </c>
      <c r="G71" s="15">
        <v>59610</v>
      </c>
      <c r="H71" s="11">
        <v>0</v>
      </c>
      <c r="I71" s="15">
        <v>132399</v>
      </c>
      <c r="J71" s="11">
        <v>0</v>
      </c>
      <c r="K71" s="15">
        <v>0</v>
      </c>
      <c r="L71" s="16">
        <v>0</v>
      </c>
    </row>
    <row r="72" spans="1:12" x14ac:dyDescent="0.25">
      <c r="A72" s="357" t="s">
        <v>95</v>
      </c>
      <c r="B72" s="358" t="s">
        <v>102</v>
      </c>
      <c r="C72" s="359">
        <v>250000</v>
      </c>
      <c r="D72" s="11">
        <v>157331</v>
      </c>
      <c r="E72" s="15">
        <v>15000</v>
      </c>
      <c r="F72" s="11">
        <v>0</v>
      </c>
      <c r="G72" s="15">
        <v>2455</v>
      </c>
      <c r="H72" s="11">
        <v>200</v>
      </c>
      <c r="I72" s="15">
        <v>0</v>
      </c>
      <c r="J72" s="11">
        <v>0</v>
      </c>
      <c r="K72" s="15">
        <v>0</v>
      </c>
      <c r="L72" s="16">
        <v>0</v>
      </c>
    </row>
    <row r="73" spans="1:12" x14ac:dyDescent="0.25">
      <c r="A73" s="357" t="s">
        <v>96</v>
      </c>
      <c r="B73" s="358" t="s">
        <v>103</v>
      </c>
      <c r="C73" s="359">
        <v>9400</v>
      </c>
      <c r="D73" s="11">
        <v>1130</v>
      </c>
      <c r="E73" s="15">
        <v>250000</v>
      </c>
      <c r="F73" s="11">
        <v>241693.52000000002</v>
      </c>
      <c r="G73" s="15">
        <v>250000</v>
      </c>
      <c r="H73" s="11">
        <v>147269.21</v>
      </c>
      <c r="I73" s="15">
        <v>250000</v>
      </c>
      <c r="J73" s="11">
        <v>218298.75</v>
      </c>
      <c r="K73" s="15">
        <f>15000+200000</f>
        <v>215000</v>
      </c>
      <c r="L73" s="16">
        <v>7396</v>
      </c>
    </row>
    <row r="74" spans="1:12" x14ac:dyDescent="0.25">
      <c r="A74" s="357" t="s">
        <v>97</v>
      </c>
      <c r="B74" s="358" t="s">
        <v>104</v>
      </c>
      <c r="C74" s="359">
        <v>21556</v>
      </c>
      <c r="D74" s="11">
        <v>700</v>
      </c>
      <c r="E74" s="15">
        <v>9400</v>
      </c>
      <c r="F74" s="11">
        <v>3938</v>
      </c>
      <c r="G74" s="15">
        <v>7000</v>
      </c>
      <c r="H74" s="11">
        <v>3895</v>
      </c>
      <c r="I74" s="15">
        <v>13509</v>
      </c>
      <c r="J74" s="11">
        <v>10331</v>
      </c>
      <c r="K74" s="15">
        <v>8000</v>
      </c>
      <c r="L74" s="16">
        <v>5663</v>
      </c>
    </row>
    <row r="75" spans="1:12" x14ac:dyDescent="0.25">
      <c r="A75" s="357" t="s">
        <v>98</v>
      </c>
      <c r="B75" s="358" t="s">
        <v>105</v>
      </c>
      <c r="C75" s="359">
        <v>527587.52</v>
      </c>
      <c r="D75" s="11">
        <v>360175</v>
      </c>
      <c r="E75" s="15">
        <v>21556</v>
      </c>
      <c r="F75" s="11">
        <v>15340</v>
      </c>
      <c r="G75" s="15">
        <v>5000</v>
      </c>
      <c r="H75" s="11">
        <v>1508</v>
      </c>
      <c r="I75" s="15">
        <v>31556</v>
      </c>
      <c r="J75" s="11">
        <v>24088</v>
      </c>
      <c r="K75" s="15">
        <v>20000</v>
      </c>
      <c r="L75" s="16">
        <v>7034</v>
      </c>
    </row>
    <row r="76" spans="1:12" x14ac:dyDescent="0.25">
      <c r="A76" s="357" t="s">
        <v>99</v>
      </c>
      <c r="B76" s="358" t="s">
        <v>106</v>
      </c>
      <c r="C76" s="359">
        <v>190430</v>
      </c>
      <c r="D76" s="11">
        <v>122441.61</v>
      </c>
      <c r="E76" s="15">
        <v>546266</v>
      </c>
      <c r="F76" s="11">
        <v>472266.86</v>
      </c>
      <c r="G76" s="15">
        <v>458305</v>
      </c>
      <c r="H76" s="11">
        <v>306152.33</v>
      </c>
      <c r="I76" s="15">
        <f>246314+104875.7+1.82</f>
        <v>351191.52</v>
      </c>
      <c r="J76" s="11">
        <v>169304.53</v>
      </c>
      <c r="K76" s="15">
        <v>280000</v>
      </c>
      <c r="L76" s="16">
        <f>93210+152790.77</f>
        <v>246000.77</v>
      </c>
    </row>
    <row r="77" spans="1:12" x14ac:dyDescent="0.25">
      <c r="A77" s="357" t="s">
        <v>100</v>
      </c>
      <c r="B77" s="358" t="s">
        <v>107</v>
      </c>
      <c r="C77" s="359">
        <v>15450</v>
      </c>
      <c r="D77" s="11"/>
      <c r="E77" s="15">
        <v>190430</v>
      </c>
      <c r="F77" s="11">
        <v>221280.16</v>
      </c>
      <c r="G77" s="15">
        <f>190430+30000</f>
        <v>220430</v>
      </c>
      <c r="H77" s="11">
        <f>194701.4+532</f>
        <v>195233.4</v>
      </c>
      <c r="I77" s="15">
        <v>186314</v>
      </c>
      <c r="J77" s="11">
        <v>320037.15999999997</v>
      </c>
      <c r="K77" s="15">
        <v>141000</v>
      </c>
      <c r="L77" s="16">
        <f>127102.34+979.81</f>
        <v>128082.15</v>
      </c>
    </row>
    <row r="78" spans="1:12" x14ac:dyDescent="0.25">
      <c r="A78" s="357" t="s">
        <v>108</v>
      </c>
      <c r="B78" s="358" t="s">
        <v>111</v>
      </c>
      <c r="C78" s="359">
        <v>5000</v>
      </c>
      <c r="D78" s="11">
        <v>1525</v>
      </c>
      <c r="E78" s="15">
        <v>15450</v>
      </c>
      <c r="F78" s="11">
        <v>0</v>
      </c>
      <c r="G78" s="15">
        <v>1450</v>
      </c>
      <c r="H78" s="11">
        <v>400</v>
      </c>
      <c r="I78" s="15">
        <v>0</v>
      </c>
      <c r="J78" s="11">
        <v>0</v>
      </c>
      <c r="K78" s="15">
        <v>0</v>
      </c>
      <c r="L78" s="16">
        <v>0</v>
      </c>
    </row>
    <row r="79" spans="1:12" x14ac:dyDescent="0.25">
      <c r="A79" s="357" t="s">
        <v>109</v>
      </c>
      <c r="B79" s="358" t="s">
        <v>113</v>
      </c>
      <c r="C79" s="359">
        <v>5200</v>
      </c>
      <c r="D79" s="11">
        <v>1501</v>
      </c>
      <c r="E79" s="15">
        <v>5000</v>
      </c>
      <c r="F79" s="11">
        <v>2682</v>
      </c>
      <c r="G79" s="15">
        <v>4050</v>
      </c>
      <c r="H79" s="11">
        <v>2214</v>
      </c>
      <c r="I79" s="15">
        <v>0</v>
      </c>
      <c r="J79" s="11">
        <v>0</v>
      </c>
      <c r="K79" s="15">
        <v>0</v>
      </c>
      <c r="L79" s="16">
        <v>0</v>
      </c>
    </row>
    <row r="80" spans="1:12" x14ac:dyDescent="0.25">
      <c r="A80" s="357" t="s">
        <v>349</v>
      </c>
      <c r="B80" s="358" t="s">
        <v>350</v>
      </c>
      <c r="C80" s="359">
        <v>0</v>
      </c>
      <c r="D80" s="11">
        <v>2330</v>
      </c>
      <c r="E80" s="15">
        <v>5200</v>
      </c>
      <c r="F80" s="11">
        <v>2650</v>
      </c>
      <c r="G80" s="15">
        <v>5200</v>
      </c>
      <c r="H80" s="11">
        <v>1450</v>
      </c>
      <c r="I80" s="15">
        <v>0</v>
      </c>
      <c r="J80" s="11">
        <v>0</v>
      </c>
      <c r="K80" s="15">
        <v>0</v>
      </c>
      <c r="L80" s="16">
        <v>0</v>
      </c>
    </row>
    <row r="81" spans="1:12" x14ac:dyDescent="0.25">
      <c r="A81" s="357" t="s">
        <v>110</v>
      </c>
      <c r="B81" s="358" t="s">
        <v>115</v>
      </c>
      <c r="C81" s="359">
        <v>89344</v>
      </c>
      <c r="D81" s="11">
        <v>3548</v>
      </c>
      <c r="E81" s="15"/>
      <c r="F81" s="11">
        <v>10131</v>
      </c>
      <c r="G81" s="15">
        <v>5583</v>
      </c>
      <c r="H81" s="11">
        <v>3319</v>
      </c>
      <c r="I81" s="15">
        <v>0</v>
      </c>
      <c r="J81" s="11">
        <v>0</v>
      </c>
      <c r="K81" s="15"/>
      <c r="L81" s="16">
        <v>0</v>
      </c>
    </row>
    <row r="82" spans="1:12" x14ac:dyDescent="0.25">
      <c r="A82" s="357" t="s">
        <v>112</v>
      </c>
      <c r="B82" s="358" t="s">
        <v>116</v>
      </c>
      <c r="C82" s="359">
        <v>16824</v>
      </c>
      <c r="D82" s="11">
        <v>14165</v>
      </c>
      <c r="E82" s="15">
        <v>89344</v>
      </c>
      <c r="F82" s="11">
        <v>10326</v>
      </c>
      <c r="G82" s="15">
        <v>39344</v>
      </c>
      <c r="H82" s="11">
        <v>4050</v>
      </c>
      <c r="I82" s="15">
        <v>16588</v>
      </c>
      <c r="J82" s="11"/>
      <c r="K82" s="15">
        <v>2500</v>
      </c>
      <c r="L82" s="16">
        <v>649</v>
      </c>
    </row>
    <row r="83" spans="1:12" x14ac:dyDescent="0.25">
      <c r="A83" s="357" t="s">
        <v>114</v>
      </c>
      <c r="B83" s="358" t="s">
        <v>117</v>
      </c>
      <c r="C83" s="359">
        <v>2000</v>
      </c>
      <c r="D83" s="11">
        <v>1364</v>
      </c>
      <c r="E83" s="15">
        <v>16824</v>
      </c>
      <c r="F83" s="11">
        <v>17870</v>
      </c>
      <c r="G83" s="15">
        <v>16824</v>
      </c>
      <c r="H83" s="11">
        <v>10478</v>
      </c>
      <c r="I83" s="15">
        <v>8000</v>
      </c>
      <c r="J83" s="11">
        <v>6990</v>
      </c>
      <c r="K83" s="15">
        <v>2000</v>
      </c>
      <c r="L83" s="16">
        <v>991</v>
      </c>
    </row>
    <row r="84" spans="1:12" x14ac:dyDescent="0.25">
      <c r="A84" s="357" t="s">
        <v>122</v>
      </c>
      <c r="B84" s="358" t="s">
        <v>118</v>
      </c>
      <c r="C84" s="359">
        <v>1000</v>
      </c>
      <c r="D84" s="11"/>
      <c r="E84" s="15">
        <v>0</v>
      </c>
      <c r="F84" s="11">
        <v>0</v>
      </c>
      <c r="G84" s="15">
        <v>4000</v>
      </c>
      <c r="H84" s="11">
        <v>0</v>
      </c>
      <c r="I84" s="15">
        <v>19025</v>
      </c>
      <c r="J84" s="11"/>
      <c r="K84" s="15">
        <v>0</v>
      </c>
      <c r="L84" s="16">
        <v>0</v>
      </c>
    </row>
    <row r="85" spans="1:12" x14ac:dyDescent="0.25">
      <c r="A85" s="357" t="s">
        <v>251</v>
      </c>
      <c r="B85" s="358" t="s">
        <v>252</v>
      </c>
      <c r="C85" s="359">
        <v>1000</v>
      </c>
      <c r="D85" s="11"/>
      <c r="E85" s="15">
        <v>2000</v>
      </c>
      <c r="F85" s="11">
        <v>870</v>
      </c>
      <c r="G85" s="15"/>
      <c r="H85" s="11">
        <v>100</v>
      </c>
      <c r="I85" s="15">
        <v>5736</v>
      </c>
      <c r="J85" s="11">
        <v>1142</v>
      </c>
      <c r="K85" s="15">
        <v>1000</v>
      </c>
      <c r="L85" s="16">
        <v>1896</v>
      </c>
    </row>
    <row r="86" spans="1:12" x14ac:dyDescent="0.25">
      <c r="A86" s="357" t="s">
        <v>123</v>
      </c>
      <c r="B86" s="358" t="s">
        <v>119</v>
      </c>
      <c r="C86" s="359">
        <v>39900</v>
      </c>
      <c r="D86" s="11"/>
      <c r="E86" s="15">
        <v>1000</v>
      </c>
      <c r="F86" s="11">
        <v>1231</v>
      </c>
      <c r="G86" s="15">
        <v>1000</v>
      </c>
      <c r="H86" s="11">
        <v>510</v>
      </c>
      <c r="I86" s="15">
        <v>0</v>
      </c>
      <c r="J86" s="11">
        <v>0</v>
      </c>
      <c r="K86" s="15">
        <v>0</v>
      </c>
      <c r="L86" s="16">
        <v>0</v>
      </c>
    </row>
    <row r="87" spans="1:12" x14ac:dyDescent="0.25">
      <c r="A87" s="357" t="s">
        <v>253</v>
      </c>
      <c r="B87" s="358" t="s">
        <v>254</v>
      </c>
      <c r="C87" s="359">
        <v>10000</v>
      </c>
      <c r="D87" s="11"/>
      <c r="E87" s="15">
        <v>1000</v>
      </c>
      <c r="F87" s="11">
        <v>54</v>
      </c>
      <c r="G87" s="15">
        <v>54</v>
      </c>
      <c r="H87" s="11">
        <v>54</v>
      </c>
      <c r="I87" s="15">
        <v>0</v>
      </c>
      <c r="J87" s="11">
        <v>0</v>
      </c>
      <c r="K87" s="15">
        <v>0</v>
      </c>
      <c r="L87" s="16">
        <v>0</v>
      </c>
    </row>
    <row r="88" spans="1:12" x14ac:dyDescent="0.25">
      <c r="A88" s="357" t="s">
        <v>255</v>
      </c>
      <c r="B88" s="358" t="s">
        <v>257</v>
      </c>
      <c r="C88" s="359">
        <v>50000</v>
      </c>
      <c r="D88" s="11">
        <v>85300</v>
      </c>
      <c r="E88" s="15">
        <v>39900</v>
      </c>
      <c r="F88" s="11">
        <v>31188</v>
      </c>
      <c r="G88" s="15">
        <v>39900</v>
      </c>
      <c r="H88" s="11">
        <v>19038</v>
      </c>
      <c r="I88" s="15">
        <v>0</v>
      </c>
      <c r="J88" s="11">
        <v>0</v>
      </c>
      <c r="K88" s="15">
        <v>0</v>
      </c>
      <c r="L88" s="16">
        <v>0</v>
      </c>
    </row>
    <row r="89" spans="1:12" x14ac:dyDescent="0.25">
      <c r="A89" s="357" t="s">
        <v>256</v>
      </c>
      <c r="B89" s="358" t="s">
        <v>258</v>
      </c>
      <c r="C89" s="359">
        <v>25000</v>
      </c>
      <c r="D89" s="11">
        <v>8248</v>
      </c>
      <c r="E89" s="15">
        <v>10000</v>
      </c>
      <c r="F89" s="11">
        <v>0</v>
      </c>
      <c r="G89" s="15"/>
      <c r="H89" s="11">
        <v>0</v>
      </c>
      <c r="I89" s="15">
        <v>0</v>
      </c>
      <c r="J89" s="11">
        <v>0</v>
      </c>
      <c r="K89" s="15">
        <v>0</v>
      </c>
      <c r="L89" s="16">
        <v>0</v>
      </c>
    </row>
    <row r="90" spans="1:12" x14ac:dyDescent="0.25">
      <c r="A90" s="357" t="s">
        <v>259</v>
      </c>
      <c r="B90" s="358" t="s">
        <v>264</v>
      </c>
      <c r="C90" s="359">
        <v>3000</v>
      </c>
      <c r="D90" s="11">
        <v>0</v>
      </c>
      <c r="E90" s="15">
        <v>10000</v>
      </c>
      <c r="F90" s="11">
        <v>500</v>
      </c>
      <c r="G90" s="15">
        <v>10000</v>
      </c>
      <c r="H90" s="11">
        <v>5150</v>
      </c>
      <c r="I90" s="15">
        <v>15000</v>
      </c>
      <c r="J90" s="11">
        <v>1248</v>
      </c>
      <c r="K90" s="15">
        <v>10000</v>
      </c>
      <c r="L90" s="16">
        <v>603</v>
      </c>
    </row>
    <row r="91" spans="1:12" x14ac:dyDescent="0.25">
      <c r="A91" s="357" t="s">
        <v>260</v>
      </c>
      <c r="B91" s="358" t="s">
        <v>265</v>
      </c>
      <c r="C91" s="359">
        <v>4620</v>
      </c>
      <c r="D91" s="11">
        <v>6790</v>
      </c>
      <c r="E91" s="15">
        <v>25000</v>
      </c>
      <c r="F91" s="11">
        <v>22481</v>
      </c>
      <c r="G91" s="15">
        <f>10000+5000</f>
        <v>15000</v>
      </c>
      <c r="H91" s="11">
        <v>1371</v>
      </c>
      <c r="I91" s="15">
        <v>0</v>
      </c>
      <c r="J91" s="11">
        <v>0</v>
      </c>
      <c r="K91" s="15">
        <v>0</v>
      </c>
      <c r="L91" s="16">
        <v>0</v>
      </c>
    </row>
    <row r="92" spans="1:12" x14ac:dyDescent="0.25">
      <c r="A92" s="357" t="s">
        <v>261</v>
      </c>
      <c r="B92" s="358" t="s">
        <v>266</v>
      </c>
      <c r="C92" s="359">
        <v>10250</v>
      </c>
      <c r="D92" s="11">
        <v>2014</v>
      </c>
      <c r="E92" s="15">
        <v>3000</v>
      </c>
      <c r="F92" s="11">
        <v>0</v>
      </c>
      <c r="G92" s="15">
        <v>3000</v>
      </c>
      <c r="H92" s="11">
        <v>60</v>
      </c>
      <c r="I92" s="15">
        <v>0</v>
      </c>
      <c r="J92" s="11">
        <v>0</v>
      </c>
      <c r="K92" s="15">
        <v>0</v>
      </c>
      <c r="L92" s="16">
        <v>0</v>
      </c>
    </row>
    <row r="93" spans="1:12" x14ac:dyDescent="0.25">
      <c r="A93" s="357" t="s">
        <v>262</v>
      </c>
      <c r="B93" s="358" t="s">
        <v>267</v>
      </c>
      <c r="C93" s="359">
        <v>15541</v>
      </c>
      <c r="D93" s="11">
        <v>10072</v>
      </c>
      <c r="E93" s="15">
        <v>2820</v>
      </c>
      <c r="F93" s="11">
        <v>796</v>
      </c>
      <c r="G93" s="15">
        <v>2820</v>
      </c>
      <c r="H93" s="11">
        <v>2163.35</v>
      </c>
      <c r="I93" s="15">
        <v>0</v>
      </c>
      <c r="J93" s="11">
        <v>0</v>
      </c>
      <c r="K93" s="15">
        <v>0</v>
      </c>
      <c r="L93" s="16">
        <v>0</v>
      </c>
    </row>
    <row r="94" spans="1:12" x14ac:dyDescent="0.25">
      <c r="A94" s="357" t="s">
        <v>263</v>
      </c>
      <c r="B94" s="358" t="s">
        <v>268</v>
      </c>
      <c r="C94" s="359">
        <v>2940</v>
      </c>
      <c r="D94" s="11">
        <v>11291</v>
      </c>
      <c r="E94" s="15">
        <v>10250</v>
      </c>
      <c r="F94" s="11">
        <v>1590</v>
      </c>
      <c r="G94" s="15">
        <v>1250</v>
      </c>
      <c r="H94" s="11">
        <v>0</v>
      </c>
      <c r="I94" s="15">
        <v>0</v>
      </c>
      <c r="J94" s="11">
        <v>0</v>
      </c>
      <c r="K94" s="15">
        <v>0</v>
      </c>
      <c r="L94" s="16">
        <v>0</v>
      </c>
    </row>
    <row r="95" spans="1:12" x14ac:dyDescent="0.25">
      <c r="A95" s="357" t="s">
        <v>270</v>
      </c>
      <c r="B95" s="358" t="s">
        <v>269</v>
      </c>
      <c r="C95" s="359">
        <v>250000</v>
      </c>
      <c r="D95" s="11">
        <v>89390</v>
      </c>
      <c r="E95" s="15">
        <v>12541</v>
      </c>
      <c r="F95" s="11">
        <v>5107</v>
      </c>
      <c r="G95" s="15">
        <v>12541</v>
      </c>
      <c r="H95" s="11">
        <v>5455</v>
      </c>
      <c r="I95" s="15">
        <v>0</v>
      </c>
      <c r="J95" s="11">
        <v>0</v>
      </c>
      <c r="K95" s="15">
        <v>0</v>
      </c>
      <c r="L95" s="16">
        <v>0</v>
      </c>
    </row>
    <row r="96" spans="1:12" x14ac:dyDescent="0.25">
      <c r="A96" s="357" t="s">
        <v>271</v>
      </c>
      <c r="B96" s="358" t="s">
        <v>275</v>
      </c>
      <c r="C96" s="359">
        <v>5000</v>
      </c>
      <c r="D96" s="11"/>
      <c r="E96" s="15">
        <v>2940</v>
      </c>
      <c r="F96" s="11">
        <v>1172</v>
      </c>
      <c r="G96" s="15">
        <v>2940</v>
      </c>
      <c r="H96" s="11">
        <v>1768</v>
      </c>
      <c r="I96" s="15">
        <v>0</v>
      </c>
      <c r="J96" s="11">
        <v>0</v>
      </c>
      <c r="K96" s="15">
        <v>0</v>
      </c>
      <c r="L96" s="16">
        <v>0</v>
      </c>
    </row>
    <row r="97" spans="1:12" x14ac:dyDescent="0.25">
      <c r="A97" s="357" t="s">
        <v>272</v>
      </c>
      <c r="B97" s="358" t="s">
        <v>276</v>
      </c>
      <c r="C97" s="359">
        <v>200000</v>
      </c>
      <c r="D97" s="11">
        <v>132055</v>
      </c>
      <c r="E97" s="15">
        <v>250000</v>
      </c>
      <c r="F97" s="11">
        <v>168344.05</v>
      </c>
      <c r="G97" s="15">
        <v>178700</v>
      </c>
      <c r="H97" s="11">
        <v>196000</v>
      </c>
      <c r="I97" s="15">
        <v>0</v>
      </c>
      <c r="J97" s="11">
        <v>0</v>
      </c>
      <c r="K97" s="15">
        <v>0</v>
      </c>
      <c r="L97" s="16">
        <v>0</v>
      </c>
    </row>
    <row r="98" spans="1:12" x14ac:dyDescent="0.25">
      <c r="A98" s="357" t="s">
        <v>273</v>
      </c>
      <c r="B98" s="358" t="s">
        <v>277</v>
      </c>
      <c r="C98" s="359">
        <v>22000</v>
      </c>
      <c r="D98" s="11">
        <v>1000</v>
      </c>
      <c r="E98" s="15">
        <v>5000</v>
      </c>
      <c r="F98" s="11">
        <v>1500</v>
      </c>
      <c r="G98" s="15">
        <v>750</v>
      </c>
      <c r="H98" s="11">
        <v>0</v>
      </c>
      <c r="I98" s="15">
        <v>0</v>
      </c>
      <c r="J98" s="11">
        <v>0</v>
      </c>
      <c r="K98" s="15">
        <v>0</v>
      </c>
      <c r="L98" s="16">
        <v>0</v>
      </c>
    </row>
    <row r="99" spans="1:12" x14ac:dyDescent="0.25">
      <c r="A99" s="357" t="s">
        <v>274</v>
      </c>
      <c r="B99" s="358" t="s">
        <v>278</v>
      </c>
      <c r="C99" s="359">
        <v>10280</v>
      </c>
      <c r="D99" s="11"/>
      <c r="E99" s="15">
        <v>250000</v>
      </c>
      <c r="F99" s="11">
        <v>146917</v>
      </c>
      <c r="G99" s="15">
        <v>250000</v>
      </c>
      <c r="H99" s="11">
        <v>144973</v>
      </c>
      <c r="I99" s="15">
        <v>0</v>
      </c>
      <c r="J99" s="11">
        <v>0</v>
      </c>
      <c r="K99" s="15">
        <v>0</v>
      </c>
      <c r="L99" s="16">
        <v>0</v>
      </c>
    </row>
    <row r="100" spans="1:12" x14ac:dyDescent="0.25">
      <c r="A100" s="357" t="s">
        <v>124</v>
      </c>
      <c r="B100" s="358" t="s">
        <v>120</v>
      </c>
      <c r="C100" s="359">
        <v>5000</v>
      </c>
      <c r="D100" s="11"/>
      <c r="E100" s="15">
        <v>12000</v>
      </c>
      <c r="F100" s="11">
        <v>550</v>
      </c>
      <c r="G100" s="15">
        <v>1000</v>
      </c>
      <c r="H100" s="11">
        <v>0</v>
      </c>
      <c r="I100" s="15">
        <v>0</v>
      </c>
      <c r="J100" s="11">
        <v>0</v>
      </c>
      <c r="K100" s="15">
        <v>0</v>
      </c>
      <c r="L100" s="16">
        <v>0</v>
      </c>
    </row>
    <row r="101" spans="1:12" x14ac:dyDescent="0.25">
      <c r="A101" s="357" t="s">
        <v>125</v>
      </c>
      <c r="B101" s="358" t="s">
        <v>121</v>
      </c>
      <c r="C101" s="359">
        <v>5000</v>
      </c>
      <c r="D101" s="11"/>
      <c r="E101" s="15">
        <v>10280</v>
      </c>
      <c r="F101" s="11">
        <v>0</v>
      </c>
      <c r="G101" s="15">
        <v>2280</v>
      </c>
      <c r="H101" s="11">
        <v>0</v>
      </c>
      <c r="I101" s="15">
        <v>0</v>
      </c>
      <c r="J101" s="11">
        <v>0</v>
      </c>
      <c r="K101" s="15">
        <v>0</v>
      </c>
      <c r="L101" s="16">
        <v>0</v>
      </c>
    </row>
    <row r="102" spans="1:12" x14ac:dyDescent="0.25">
      <c r="A102" s="357" t="s">
        <v>126</v>
      </c>
      <c r="B102" s="358" t="s">
        <v>128</v>
      </c>
      <c r="C102" s="359">
        <v>39791</v>
      </c>
      <c r="D102" s="11"/>
      <c r="E102" s="15">
        <v>5000</v>
      </c>
      <c r="F102" s="11">
        <v>1300</v>
      </c>
      <c r="G102" s="15">
        <v>2000</v>
      </c>
      <c r="H102" s="11">
        <v>700</v>
      </c>
      <c r="I102" s="15">
        <v>0</v>
      </c>
      <c r="J102" s="11">
        <v>0</v>
      </c>
      <c r="K102" s="15">
        <v>0</v>
      </c>
      <c r="L102" s="16">
        <v>0</v>
      </c>
    </row>
    <row r="103" spans="1:12" x14ac:dyDescent="0.25">
      <c r="A103" s="357" t="s">
        <v>127</v>
      </c>
      <c r="B103" s="358" t="s">
        <v>129</v>
      </c>
      <c r="C103" s="359">
        <v>5000</v>
      </c>
      <c r="D103" s="11"/>
      <c r="E103" s="15">
        <v>5000</v>
      </c>
      <c r="F103" s="11">
        <v>0</v>
      </c>
      <c r="G103" s="15">
        <v>550</v>
      </c>
      <c r="H103" s="11">
        <v>0</v>
      </c>
      <c r="I103" s="15">
        <v>0</v>
      </c>
      <c r="J103" s="11">
        <v>0</v>
      </c>
      <c r="K103" s="15">
        <v>0</v>
      </c>
      <c r="L103" s="16">
        <v>0</v>
      </c>
    </row>
    <row r="104" spans="1:12" x14ac:dyDescent="0.25">
      <c r="A104" s="357" t="s">
        <v>130</v>
      </c>
      <c r="B104" s="358" t="s">
        <v>133</v>
      </c>
      <c r="C104" s="359">
        <v>36910</v>
      </c>
      <c r="D104" s="11">
        <v>1000</v>
      </c>
      <c r="E104" s="15">
        <v>39791</v>
      </c>
      <c r="F104" s="11">
        <v>124975</v>
      </c>
      <c r="G104" s="15">
        <f>39791+3940</f>
        <v>43731</v>
      </c>
      <c r="H104" s="11">
        <v>0</v>
      </c>
      <c r="I104" s="15">
        <v>0</v>
      </c>
      <c r="J104" s="11">
        <v>0</v>
      </c>
      <c r="K104" s="15">
        <v>0</v>
      </c>
      <c r="L104" s="16">
        <v>0</v>
      </c>
    </row>
    <row r="105" spans="1:12" x14ac:dyDescent="0.25">
      <c r="A105" s="357" t="s">
        <v>131</v>
      </c>
      <c r="B105" s="358" t="s">
        <v>279</v>
      </c>
      <c r="C105" s="359">
        <v>21000</v>
      </c>
      <c r="D105" s="11"/>
      <c r="E105" s="15">
        <v>5000</v>
      </c>
      <c r="F105" s="11">
        <v>500</v>
      </c>
      <c r="G105" s="15">
        <f>3020+936</f>
        <v>3956</v>
      </c>
      <c r="H105" s="11">
        <v>900</v>
      </c>
      <c r="I105" s="15">
        <v>0</v>
      </c>
      <c r="J105" s="11">
        <v>0</v>
      </c>
      <c r="K105" s="15">
        <v>0</v>
      </c>
      <c r="L105" s="16">
        <v>0</v>
      </c>
    </row>
    <row r="106" spans="1:12" x14ac:dyDescent="0.25">
      <c r="A106" s="357" t="s">
        <v>132</v>
      </c>
      <c r="B106" s="360" t="s">
        <v>134</v>
      </c>
      <c r="C106" s="361">
        <v>2000</v>
      </c>
      <c r="D106" s="11"/>
      <c r="E106" s="15">
        <v>36910</v>
      </c>
      <c r="F106" s="11">
        <v>6150</v>
      </c>
      <c r="G106" s="15">
        <v>36910</v>
      </c>
      <c r="H106" s="11">
        <v>200</v>
      </c>
      <c r="I106" s="15">
        <v>0</v>
      </c>
      <c r="J106" s="11">
        <v>0</v>
      </c>
      <c r="K106" s="15">
        <v>0</v>
      </c>
      <c r="L106" s="16">
        <v>0</v>
      </c>
    </row>
    <row r="107" spans="1:12" x14ac:dyDescent="0.25">
      <c r="A107" s="357" t="s">
        <v>139</v>
      </c>
      <c r="B107" s="358" t="s">
        <v>135</v>
      </c>
      <c r="C107" s="359">
        <v>2000</v>
      </c>
      <c r="D107" s="11">
        <v>680</v>
      </c>
      <c r="E107" s="15">
        <v>5000</v>
      </c>
      <c r="F107" s="11">
        <v>0</v>
      </c>
      <c r="G107" s="15"/>
      <c r="H107" s="11">
        <v>0</v>
      </c>
      <c r="I107" s="15">
        <v>0</v>
      </c>
      <c r="J107" s="11">
        <v>0</v>
      </c>
      <c r="K107" s="15">
        <v>0</v>
      </c>
      <c r="L107" s="16">
        <v>0</v>
      </c>
    </row>
    <row r="108" spans="1:12" x14ac:dyDescent="0.25">
      <c r="A108" s="357" t="s">
        <v>140</v>
      </c>
      <c r="B108" s="358" t="s">
        <v>136</v>
      </c>
      <c r="C108" s="359">
        <v>5200</v>
      </c>
      <c r="D108" s="11"/>
      <c r="E108" s="15">
        <v>2000</v>
      </c>
      <c r="F108" s="11">
        <v>0</v>
      </c>
      <c r="G108" s="15">
        <v>300</v>
      </c>
      <c r="H108" s="11">
        <v>0</v>
      </c>
      <c r="I108" s="15">
        <v>0</v>
      </c>
      <c r="J108" s="11">
        <v>0</v>
      </c>
      <c r="K108" s="15">
        <v>0</v>
      </c>
      <c r="L108" s="16">
        <v>0</v>
      </c>
    </row>
    <row r="109" spans="1:12" x14ac:dyDescent="0.25">
      <c r="A109" s="357" t="s">
        <v>141</v>
      </c>
      <c r="B109" s="358" t="s">
        <v>137</v>
      </c>
      <c r="C109" s="359">
        <v>93520</v>
      </c>
      <c r="D109" s="11">
        <v>450</v>
      </c>
      <c r="E109" s="15">
        <v>2000</v>
      </c>
      <c r="F109" s="11">
        <v>1210</v>
      </c>
      <c r="G109" s="15">
        <v>670</v>
      </c>
      <c r="H109" s="11">
        <v>150</v>
      </c>
      <c r="I109" s="15">
        <v>0</v>
      </c>
      <c r="J109" s="11">
        <v>0</v>
      </c>
      <c r="K109" s="15">
        <v>0</v>
      </c>
      <c r="L109" s="16">
        <v>0</v>
      </c>
    </row>
    <row r="110" spans="1:12" x14ac:dyDescent="0.25">
      <c r="A110" s="357" t="s">
        <v>142</v>
      </c>
      <c r="B110" s="358" t="s">
        <v>138</v>
      </c>
      <c r="C110" s="359">
        <v>3900</v>
      </c>
      <c r="D110" s="11">
        <v>14616</v>
      </c>
      <c r="E110" s="15">
        <v>5200</v>
      </c>
      <c r="F110" s="11">
        <v>18290</v>
      </c>
      <c r="G110" s="15">
        <v>5200</v>
      </c>
      <c r="H110" s="11">
        <v>930</v>
      </c>
      <c r="I110" s="15">
        <v>0</v>
      </c>
      <c r="J110" s="11">
        <v>0</v>
      </c>
      <c r="K110" s="15">
        <v>0</v>
      </c>
      <c r="L110" s="16">
        <v>0</v>
      </c>
    </row>
    <row r="111" spans="1:12" x14ac:dyDescent="0.25">
      <c r="A111" s="357" t="s">
        <v>143</v>
      </c>
      <c r="B111" s="358" t="s">
        <v>144</v>
      </c>
      <c r="C111" s="359">
        <v>2600</v>
      </c>
      <c r="D111" s="11"/>
      <c r="E111" s="15">
        <v>93520</v>
      </c>
      <c r="F111" s="11">
        <v>215526.22</v>
      </c>
      <c r="G111" s="15">
        <v>93520</v>
      </c>
      <c r="H111" s="11">
        <v>82000</v>
      </c>
      <c r="I111" s="15">
        <v>0</v>
      </c>
      <c r="J111" s="11">
        <v>0</v>
      </c>
      <c r="K111" s="15">
        <v>0</v>
      </c>
      <c r="L111" s="16">
        <v>0</v>
      </c>
    </row>
    <row r="112" spans="1:12" x14ac:dyDescent="0.25">
      <c r="A112" s="357" t="s">
        <v>149</v>
      </c>
      <c r="B112" s="358" t="s">
        <v>145</v>
      </c>
      <c r="C112" s="359">
        <v>5400</v>
      </c>
      <c r="D112" s="11">
        <v>210</v>
      </c>
      <c r="E112" s="15">
        <v>3900</v>
      </c>
      <c r="F112" s="11">
        <v>10040</v>
      </c>
      <c r="G112" s="15">
        <v>3900</v>
      </c>
      <c r="H112" s="11">
        <v>750</v>
      </c>
      <c r="I112" s="15">
        <v>0</v>
      </c>
      <c r="J112" s="11">
        <v>0</v>
      </c>
      <c r="K112" s="15">
        <v>0</v>
      </c>
      <c r="L112" s="16">
        <v>0</v>
      </c>
    </row>
    <row r="113" spans="1:12" x14ac:dyDescent="0.25">
      <c r="A113" s="357" t="s">
        <v>150</v>
      </c>
      <c r="B113" s="358" t="s">
        <v>146</v>
      </c>
      <c r="C113" s="359">
        <v>22854</v>
      </c>
      <c r="D113" s="11">
        <v>3393</v>
      </c>
      <c r="E113" s="15">
        <v>2600</v>
      </c>
      <c r="F113" s="11">
        <v>0</v>
      </c>
      <c r="G113" s="15">
        <v>2600</v>
      </c>
      <c r="H113" s="11">
        <v>0</v>
      </c>
      <c r="I113" s="15">
        <v>0</v>
      </c>
      <c r="J113" s="11">
        <v>0</v>
      </c>
      <c r="K113" s="15">
        <v>0</v>
      </c>
      <c r="L113" s="16">
        <v>0</v>
      </c>
    </row>
    <row r="114" spans="1:12" x14ac:dyDescent="0.25">
      <c r="A114" s="357" t="s">
        <v>282</v>
      </c>
      <c r="B114" s="358" t="s">
        <v>280</v>
      </c>
      <c r="C114" s="359">
        <v>15000</v>
      </c>
      <c r="D114" s="11">
        <v>100</v>
      </c>
      <c r="E114" s="15">
        <v>5400</v>
      </c>
      <c r="F114" s="11">
        <v>830</v>
      </c>
      <c r="G114" s="15">
        <v>4400</v>
      </c>
      <c r="H114" s="11">
        <v>1411</v>
      </c>
      <c r="I114" s="15">
        <v>0</v>
      </c>
      <c r="J114" s="11">
        <v>0</v>
      </c>
      <c r="K114" s="15">
        <v>0</v>
      </c>
      <c r="L114" s="16">
        <v>0</v>
      </c>
    </row>
    <row r="115" spans="1:12" x14ac:dyDescent="0.25">
      <c r="A115" s="357" t="s">
        <v>151</v>
      </c>
      <c r="B115" s="358" t="s">
        <v>147</v>
      </c>
      <c r="C115" s="359">
        <v>11413</v>
      </c>
      <c r="D115" s="11">
        <v>951</v>
      </c>
      <c r="E115" s="15">
        <v>22864</v>
      </c>
      <c r="F115" s="11">
        <v>10762</v>
      </c>
      <c r="G115" s="15">
        <v>10864</v>
      </c>
      <c r="H115" s="11">
        <v>5665</v>
      </c>
      <c r="I115" s="15">
        <v>0</v>
      </c>
      <c r="J115" s="11">
        <v>79218.990000000005</v>
      </c>
      <c r="K115" s="15">
        <v>0</v>
      </c>
      <c r="L115" s="16">
        <v>0</v>
      </c>
    </row>
    <row r="116" spans="1:12" x14ac:dyDescent="0.25">
      <c r="A116" s="357" t="s">
        <v>152</v>
      </c>
      <c r="B116" s="358" t="s">
        <v>148</v>
      </c>
      <c r="C116" s="359">
        <v>4025</v>
      </c>
      <c r="D116" s="11">
        <v>195</v>
      </c>
      <c r="E116" s="15">
        <v>15000</v>
      </c>
      <c r="F116" s="11">
        <v>120</v>
      </c>
      <c r="G116" s="15">
        <v>535</v>
      </c>
      <c r="H116" s="11">
        <v>60</v>
      </c>
      <c r="I116" s="15">
        <v>0</v>
      </c>
      <c r="J116" s="11">
        <v>0</v>
      </c>
      <c r="K116" s="15">
        <v>0</v>
      </c>
      <c r="L116" s="16">
        <v>0</v>
      </c>
    </row>
    <row r="117" spans="1:12" x14ac:dyDescent="0.25">
      <c r="A117" s="357" t="s">
        <v>335</v>
      </c>
      <c r="B117" s="358" t="s">
        <v>336</v>
      </c>
      <c r="C117" s="359">
        <v>0</v>
      </c>
      <c r="D117" s="11">
        <v>17267</v>
      </c>
      <c r="E117" s="15">
        <v>11413</v>
      </c>
      <c r="F117" s="11">
        <v>1236</v>
      </c>
      <c r="G117" s="15">
        <v>11413</v>
      </c>
      <c r="H117" s="11">
        <v>1619</v>
      </c>
      <c r="I117" s="15">
        <v>0</v>
      </c>
      <c r="J117" s="11">
        <v>0</v>
      </c>
      <c r="K117" s="15">
        <v>0</v>
      </c>
      <c r="L117" s="16">
        <v>0</v>
      </c>
    </row>
    <row r="118" spans="1:12" x14ac:dyDescent="0.25">
      <c r="A118" s="357" t="s">
        <v>153</v>
      </c>
      <c r="B118" s="358" t="s">
        <v>388</v>
      </c>
      <c r="C118" s="359">
        <v>6025</v>
      </c>
      <c r="D118" s="11">
        <v>3310</v>
      </c>
      <c r="E118" s="15">
        <v>4025</v>
      </c>
      <c r="F118" s="11">
        <v>300</v>
      </c>
      <c r="G118" s="15">
        <v>3500</v>
      </c>
      <c r="H118" s="11">
        <v>2099</v>
      </c>
      <c r="I118" s="15">
        <v>0</v>
      </c>
      <c r="J118" s="11">
        <v>0</v>
      </c>
      <c r="K118" s="15">
        <v>0</v>
      </c>
      <c r="L118" s="16">
        <v>0</v>
      </c>
    </row>
    <row r="119" spans="1:12" x14ac:dyDescent="0.25">
      <c r="A119" s="357" t="s">
        <v>154</v>
      </c>
      <c r="B119" s="358" t="s">
        <v>155</v>
      </c>
      <c r="C119" s="359">
        <v>26259</v>
      </c>
      <c r="D119" s="11">
        <v>1245</v>
      </c>
      <c r="E119" s="19">
        <v>80700</v>
      </c>
      <c r="F119" s="11">
        <v>36986</v>
      </c>
      <c r="G119" s="15">
        <v>80726</v>
      </c>
      <c r="H119" s="11">
        <v>13085</v>
      </c>
      <c r="I119" s="15">
        <v>0</v>
      </c>
      <c r="J119" s="11">
        <v>0</v>
      </c>
      <c r="K119" s="15">
        <v>0</v>
      </c>
      <c r="L119" s="16">
        <v>0</v>
      </c>
    </row>
    <row r="120" spans="1:12" x14ac:dyDescent="0.25">
      <c r="A120" s="357" t="s">
        <v>353</v>
      </c>
      <c r="B120" s="358" t="s">
        <v>354</v>
      </c>
      <c r="C120" s="359">
        <v>0</v>
      </c>
      <c r="D120" s="11">
        <v>400</v>
      </c>
      <c r="E120" s="15">
        <v>6025</v>
      </c>
      <c r="F120" s="11">
        <v>4634</v>
      </c>
      <c r="G120" s="15">
        <v>6025</v>
      </c>
      <c r="H120" s="11">
        <v>3446</v>
      </c>
      <c r="I120" s="15">
        <v>0</v>
      </c>
      <c r="J120" s="11">
        <v>7254</v>
      </c>
      <c r="K120" s="15">
        <v>2200</v>
      </c>
      <c r="L120" s="16">
        <v>598</v>
      </c>
    </row>
    <row r="121" spans="1:12" x14ac:dyDescent="0.25">
      <c r="A121" s="357" t="s">
        <v>158</v>
      </c>
      <c r="B121" s="358" t="s">
        <v>156</v>
      </c>
      <c r="C121" s="359">
        <v>269331</v>
      </c>
      <c r="D121" s="11">
        <v>37408</v>
      </c>
      <c r="E121" s="15">
        <v>26259</v>
      </c>
      <c r="F121" s="11">
        <v>9925</v>
      </c>
      <c r="G121" s="15">
        <v>16259</v>
      </c>
      <c r="H121" s="11">
        <v>5917</v>
      </c>
      <c r="I121" s="15">
        <v>0</v>
      </c>
      <c r="J121" s="11">
        <v>0</v>
      </c>
      <c r="K121" s="15">
        <v>0</v>
      </c>
      <c r="L121" s="16">
        <v>0</v>
      </c>
    </row>
    <row r="122" spans="1:12" x14ac:dyDescent="0.25">
      <c r="A122" s="357" t="s">
        <v>159</v>
      </c>
      <c r="B122" s="358" t="s">
        <v>157</v>
      </c>
      <c r="C122" s="359">
        <v>5000</v>
      </c>
      <c r="D122" s="11">
        <v>6615</v>
      </c>
      <c r="E122" s="15"/>
      <c r="F122" s="11">
        <v>2000</v>
      </c>
      <c r="G122" s="15">
        <v>15000</v>
      </c>
      <c r="H122" s="11">
        <v>7613</v>
      </c>
      <c r="I122" s="15">
        <v>0</v>
      </c>
      <c r="J122" s="11">
        <v>0</v>
      </c>
      <c r="K122" s="15">
        <v>0</v>
      </c>
      <c r="L122" s="16">
        <v>0</v>
      </c>
    </row>
    <row r="123" spans="1:12" x14ac:dyDescent="0.25">
      <c r="A123" s="357" t="s">
        <v>160</v>
      </c>
      <c r="B123" s="358" t="s">
        <v>163</v>
      </c>
      <c r="C123" s="359">
        <v>25000</v>
      </c>
      <c r="D123" s="11">
        <v>100</v>
      </c>
      <c r="E123" s="15">
        <v>269331</v>
      </c>
      <c r="F123" s="11">
        <v>184940</v>
      </c>
      <c r="G123" s="15">
        <v>169331</v>
      </c>
      <c r="H123" s="11">
        <v>120720</v>
      </c>
      <c r="I123" s="15">
        <v>0</v>
      </c>
      <c r="J123" s="11">
        <v>0</v>
      </c>
      <c r="K123" s="15">
        <v>0</v>
      </c>
      <c r="L123" s="16">
        <v>0</v>
      </c>
    </row>
    <row r="124" spans="1:12" x14ac:dyDescent="0.25">
      <c r="A124" s="357" t="s">
        <v>161</v>
      </c>
      <c r="B124" s="362" t="s">
        <v>165</v>
      </c>
      <c r="C124" s="359">
        <v>50000</v>
      </c>
      <c r="D124" s="11">
        <v>1540</v>
      </c>
      <c r="E124" s="15">
        <v>5000</v>
      </c>
      <c r="F124" s="11">
        <v>50</v>
      </c>
      <c r="G124" s="15">
        <v>160</v>
      </c>
      <c r="H124" s="11">
        <v>150</v>
      </c>
      <c r="I124" s="15">
        <v>0</v>
      </c>
      <c r="J124" s="11">
        <v>0</v>
      </c>
      <c r="K124" s="15">
        <v>0</v>
      </c>
      <c r="L124" s="16">
        <v>0</v>
      </c>
    </row>
    <row r="125" spans="1:12" x14ac:dyDescent="0.25">
      <c r="A125" s="357" t="s">
        <v>162</v>
      </c>
      <c r="B125" s="358" t="s">
        <v>164</v>
      </c>
      <c r="C125" s="359">
        <v>5000</v>
      </c>
      <c r="D125" s="11">
        <v>478</v>
      </c>
      <c r="E125" s="15">
        <v>25000</v>
      </c>
      <c r="F125" s="11">
        <v>15476</v>
      </c>
      <c r="G125" s="15">
        <v>20000</v>
      </c>
      <c r="H125" s="11">
        <v>19510</v>
      </c>
      <c r="I125" s="15">
        <v>0</v>
      </c>
      <c r="J125" s="11">
        <v>0</v>
      </c>
      <c r="K125" s="15">
        <v>0</v>
      </c>
      <c r="L125" s="16">
        <v>0</v>
      </c>
    </row>
    <row r="126" spans="1:12" x14ac:dyDescent="0.25">
      <c r="A126" s="357" t="s">
        <v>166</v>
      </c>
      <c r="B126" s="358" t="s">
        <v>167</v>
      </c>
      <c r="C126" s="359">
        <v>30770</v>
      </c>
      <c r="D126" s="11"/>
      <c r="E126" s="15">
        <v>50000</v>
      </c>
      <c r="F126" s="11">
        <v>2880</v>
      </c>
      <c r="G126" s="15">
        <v>50000</v>
      </c>
      <c r="H126" s="11">
        <v>21128</v>
      </c>
      <c r="I126" s="15">
        <v>0</v>
      </c>
      <c r="J126" s="11">
        <v>0</v>
      </c>
      <c r="K126" s="15">
        <v>0</v>
      </c>
      <c r="L126" s="16">
        <v>0</v>
      </c>
    </row>
    <row r="127" spans="1:12" x14ac:dyDescent="0.25">
      <c r="A127" s="357" t="s">
        <v>168</v>
      </c>
      <c r="B127" s="358" t="s">
        <v>172</v>
      </c>
      <c r="C127" s="359">
        <v>63125</v>
      </c>
      <c r="D127" s="11">
        <v>7565</v>
      </c>
      <c r="E127" s="15">
        <v>5000</v>
      </c>
      <c r="F127" s="11">
        <v>0</v>
      </c>
      <c r="G127" s="15">
        <v>300</v>
      </c>
      <c r="H127" s="11">
        <v>600</v>
      </c>
      <c r="I127" s="15">
        <v>0</v>
      </c>
      <c r="J127" s="11">
        <v>0</v>
      </c>
      <c r="K127" s="15">
        <v>0</v>
      </c>
      <c r="L127" s="16">
        <v>0</v>
      </c>
    </row>
    <row r="128" spans="1:12" x14ac:dyDescent="0.25">
      <c r="A128" s="357" t="s">
        <v>169</v>
      </c>
      <c r="B128" s="358" t="s">
        <v>173</v>
      </c>
      <c r="C128" s="359">
        <v>8000</v>
      </c>
      <c r="D128" s="11">
        <v>260</v>
      </c>
      <c r="E128" s="15">
        <v>30770</v>
      </c>
      <c r="F128" s="11">
        <v>0</v>
      </c>
      <c r="G128" s="15">
        <v>870</v>
      </c>
      <c r="H128" s="11">
        <v>150</v>
      </c>
      <c r="I128" s="15">
        <v>0</v>
      </c>
      <c r="J128" s="11">
        <v>0</v>
      </c>
      <c r="K128" s="15">
        <v>0</v>
      </c>
      <c r="L128" s="16">
        <v>0</v>
      </c>
    </row>
    <row r="129" spans="1:12" x14ac:dyDescent="0.25">
      <c r="A129" s="357" t="s">
        <v>170</v>
      </c>
      <c r="B129" s="358" t="s">
        <v>174</v>
      </c>
      <c r="C129" s="359">
        <v>31500</v>
      </c>
      <c r="D129" s="11">
        <v>7663</v>
      </c>
      <c r="E129" s="15">
        <v>63125</v>
      </c>
      <c r="F129" s="11">
        <v>29200</v>
      </c>
      <c r="G129" s="15">
        <v>63125</v>
      </c>
      <c r="H129" s="11">
        <v>24611.45</v>
      </c>
      <c r="I129" s="15">
        <v>0</v>
      </c>
      <c r="J129" s="11">
        <v>0</v>
      </c>
      <c r="K129" s="15">
        <v>0</v>
      </c>
      <c r="L129" s="16">
        <v>0</v>
      </c>
    </row>
    <row r="130" spans="1:12" x14ac:dyDescent="0.25">
      <c r="A130" s="357" t="s">
        <v>355</v>
      </c>
      <c r="B130" s="358" t="s">
        <v>175</v>
      </c>
      <c r="C130" s="359">
        <v>3567</v>
      </c>
      <c r="D130" s="11">
        <v>396</v>
      </c>
      <c r="E130" s="15">
        <v>8000</v>
      </c>
      <c r="F130" s="11">
        <v>1225</v>
      </c>
      <c r="G130" s="15">
        <v>8000</v>
      </c>
      <c r="H130" s="11">
        <v>3756</v>
      </c>
      <c r="I130" s="15">
        <v>0</v>
      </c>
      <c r="J130" s="11">
        <v>0</v>
      </c>
      <c r="K130" s="15">
        <v>0</v>
      </c>
      <c r="L130" s="16">
        <v>0</v>
      </c>
    </row>
    <row r="131" spans="1:12" x14ac:dyDescent="0.25">
      <c r="A131" s="357" t="s">
        <v>171</v>
      </c>
      <c r="B131" s="358" t="s">
        <v>176</v>
      </c>
      <c r="C131" s="359">
        <v>2600</v>
      </c>
      <c r="D131" s="11">
        <v>103</v>
      </c>
      <c r="E131" s="15">
        <f t="shared" ref="E131:E136" si="10">C131</f>
        <v>2600</v>
      </c>
      <c r="F131" s="11">
        <v>11568</v>
      </c>
      <c r="G131" s="15">
        <v>31500</v>
      </c>
      <c r="H131" s="11">
        <v>11726</v>
      </c>
      <c r="I131" s="15">
        <v>0</v>
      </c>
      <c r="J131" s="11">
        <v>0</v>
      </c>
      <c r="K131" s="15">
        <v>0</v>
      </c>
      <c r="L131" s="16">
        <v>0</v>
      </c>
    </row>
    <row r="132" spans="1:12" x14ac:dyDescent="0.25">
      <c r="A132" s="357" t="s">
        <v>181</v>
      </c>
      <c r="B132" s="358" t="s">
        <v>177</v>
      </c>
      <c r="C132" s="359">
        <v>3500</v>
      </c>
      <c r="D132" s="11">
        <v>160</v>
      </c>
      <c r="E132" s="15">
        <f t="shared" si="10"/>
        <v>3500</v>
      </c>
      <c r="F132" s="11">
        <v>1383</v>
      </c>
      <c r="G132" s="15">
        <v>3567</v>
      </c>
      <c r="H132" s="11">
        <v>900</v>
      </c>
      <c r="I132" s="15">
        <v>0</v>
      </c>
      <c r="J132" s="11">
        <v>0</v>
      </c>
      <c r="K132" s="15">
        <v>0</v>
      </c>
      <c r="L132" s="16">
        <v>0</v>
      </c>
    </row>
    <row r="133" spans="1:12" x14ac:dyDescent="0.25">
      <c r="A133" s="357" t="s">
        <v>182</v>
      </c>
      <c r="B133" s="358" t="s">
        <v>178</v>
      </c>
      <c r="C133" s="359">
        <v>10440</v>
      </c>
      <c r="D133" s="11">
        <v>3930</v>
      </c>
      <c r="E133" s="15">
        <f t="shared" si="10"/>
        <v>10440</v>
      </c>
      <c r="F133" s="11">
        <v>737</v>
      </c>
      <c r="G133" s="15">
        <v>2600</v>
      </c>
      <c r="H133" s="11">
        <v>1002</v>
      </c>
      <c r="I133" s="15">
        <v>0</v>
      </c>
      <c r="J133" s="11">
        <v>0</v>
      </c>
      <c r="K133" s="15">
        <v>0</v>
      </c>
      <c r="L133" s="16">
        <v>0</v>
      </c>
    </row>
    <row r="134" spans="1:12" x14ac:dyDescent="0.25">
      <c r="A134" s="357" t="s">
        <v>183</v>
      </c>
      <c r="B134" s="358" t="s">
        <v>179</v>
      </c>
      <c r="C134" s="359">
        <v>12450</v>
      </c>
      <c r="D134" s="11">
        <v>9928</v>
      </c>
      <c r="E134" s="15">
        <f t="shared" si="10"/>
        <v>12450</v>
      </c>
      <c r="F134" s="11">
        <v>339</v>
      </c>
      <c r="G134" s="15">
        <v>930</v>
      </c>
      <c r="H134" s="11">
        <v>600</v>
      </c>
      <c r="I134" s="15">
        <v>0</v>
      </c>
      <c r="J134" s="11">
        <v>0</v>
      </c>
      <c r="K134" s="15">
        <v>0</v>
      </c>
      <c r="L134" s="16">
        <v>0</v>
      </c>
    </row>
    <row r="135" spans="1:12" x14ac:dyDescent="0.25">
      <c r="A135" s="357" t="s">
        <v>184</v>
      </c>
      <c r="B135" s="358" t="s">
        <v>180</v>
      </c>
      <c r="C135" s="359">
        <v>10000</v>
      </c>
      <c r="D135" s="11">
        <v>9626</v>
      </c>
      <c r="E135" s="15">
        <f t="shared" si="10"/>
        <v>10000</v>
      </c>
      <c r="F135" s="11">
        <v>2470</v>
      </c>
      <c r="G135" s="15">
        <v>1440</v>
      </c>
      <c r="H135" s="11">
        <v>540</v>
      </c>
      <c r="I135" s="15">
        <v>0</v>
      </c>
      <c r="J135" s="11">
        <v>0</v>
      </c>
      <c r="K135" s="15">
        <v>0</v>
      </c>
      <c r="L135" s="16">
        <v>0</v>
      </c>
    </row>
    <row r="136" spans="1:12" x14ac:dyDescent="0.25">
      <c r="A136" s="357" t="s">
        <v>185</v>
      </c>
      <c r="B136" s="358" t="s">
        <v>188</v>
      </c>
      <c r="C136" s="359">
        <v>3000</v>
      </c>
      <c r="D136" s="11">
        <v>260</v>
      </c>
      <c r="E136" s="15">
        <f t="shared" si="10"/>
        <v>3000</v>
      </c>
      <c r="F136" s="11">
        <v>19569</v>
      </c>
      <c r="G136" s="15">
        <v>12450</v>
      </c>
      <c r="H136" s="11">
        <v>14388</v>
      </c>
      <c r="I136" s="15">
        <v>0</v>
      </c>
      <c r="J136" s="11">
        <v>1731</v>
      </c>
      <c r="K136" s="15">
        <v>0</v>
      </c>
      <c r="L136" s="16">
        <v>0</v>
      </c>
    </row>
    <row r="137" spans="1:12" x14ac:dyDescent="0.25">
      <c r="A137" s="357" t="s">
        <v>186</v>
      </c>
      <c r="B137" s="358" t="s">
        <v>189</v>
      </c>
      <c r="C137" s="359">
        <v>2000</v>
      </c>
      <c r="D137" s="11">
        <v>850</v>
      </c>
      <c r="E137" s="15">
        <f t="shared" ref="E137:E139" si="11">C137</f>
        <v>2000</v>
      </c>
      <c r="F137" s="11">
        <v>4885</v>
      </c>
      <c r="G137" s="15">
        <v>5050</v>
      </c>
      <c r="H137" s="11">
        <v>1691</v>
      </c>
      <c r="I137" s="15">
        <v>0</v>
      </c>
      <c r="J137" s="11">
        <v>0</v>
      </c>
      <c r="K137" s="15">
        <v>0</v>
      </c>
      <c r="L137" s="16">
        <v>0</v>
      </c>
    </row>
    <row r="138" spans="1:12" x14ac:dyDescent="0.25">
      <c r="A138" s="357" t="s">
        <v>187</v>
      </c>
      <c r="B138" s="358" t="s">
        <v>190</v>
      </c>
      <c r="C138" s="359">
        <v>20000</v>
      </c>
      <c r="D138" s="11">
        <v>620</v>
      </c>
      <c r="E138" s="15">
        <f t="shared" si="11"/>
        <v>20000</v>
      </c>
      <c r="F138" s="11">
        <v>9161</v>
      </c>
      <c r="G138" s="15">
        <v>3000</v>
      </c>
      <c r="H138" s="11">
        <v>1820</v>
      </c>
      <c r="I138" s="15">
        <v>0</v>
      </c>
      <c r="J138" s="11">
        <v>0</v>
      </c>
      <c r="K138" s="15">
        <v>0</v>
      </c>
      <c r="L138" s="16">
        <v>0</v>
      </c>
    </row>
    <row r="139" spans="1:12" x14ac:dyDescent="0.25">
      <c r="A139" s="357" t="s">
        <v>356</v>
      </c>
      <c r="B139" s="358" t="s">
        <v>357</v>
      </c>
      <c r="C139" s="359">
        <v>0</v>
      </c>
      <c r="D139" s="11">
        <v>1211</v>
      </c>
      <c r="E139" s="15">
        <f t="shared" si="11"/>
        <v>0</v>
      </c>
      <c r="F139" s="11">
        <v>1230</v>
      </c>
      <c r="G139" s="15">
        <v>1000</v>
      </c>
      <c r="H139" s="11">
        <v>400</v>
      </c>
      <c r="I139" s="15">
        <v>0</v>
      </c>
      <c r="J139" s="11">
        <v>0</v>
      </c>
      <c r="K139" s="15">
        <v>0</v>
      </c>
      <c r="L139" s="16">
        <v>0</v>
      </c>
    </row>
    <row r="140" spans="1:12" x14ac:dyDescent="0.25">
      <c r="A140" s="357" t="s">
        <v>191</v>
      </c>
      <c r="B140" s="358" t="s">
        <v>192</v>
      </c>
      <c r="C140" s="359">
        <v>40000</v>
      </c>
      <c r="D140" s="11">
        <v>12007</v>
      </c>
      <c r="E140" s="15">
        <f>C140</f>
        <v>40000</v>
      </c>
      <c r="F140" s="11">
        <v>2800</v>
      </c>
      <c r="G140" s="15">
        <v>15000</v>
      </c>
      <c r="H140" s="11">
        <v>13931</v>
      </c>
      <c r="I140" s="15">
        <v>0</v>
      </c>
      <c r="J140" s="11">
        <v>0</v>
      </c>
      <c r="K140" s="15">
        <v>0</v>
      </c>
      <c r="L140" s="16">
        <v>0</v>
      </c>
    </row>
    <row r="141" spans="1:12" x14ac:dyDescent="0.25">
      <c r="A141" s="357" t="s">
        <v>194</v>
      </c>
      <c r="B141" s="358" t="s">
        <v>193</v>
      </c>
      <c r="C141" s="359">
        <v>3700</v>
      </c>
      <c r="D141" s="11"/>
      <c r="E141" s="15">
        <f t="shared" ref="E141:E142" si="12">C141</f>
        <v>3700</v>
      </c>
      <c r="F141" s="11">
        <v>2478</v>
      </c>
      <c r="G141" s="15">
        <v>1010</v>
      </c>
      <c r="H141" s="11">
        <v>11710</v>
      </c>
      <c r="I141" s="15">
        <v>0</v>
      </c>
      <c r="J141" s="11">
        <v>0</v>
      </c>
      <c r="K141" s="15">
        <v>0</v>
      </c>
      <c r="L141" s="16">
        <v>0</v>
      </c>
    </row>
    <row r="142" spans="1:12" x14ac:dyDescent="0.25">
      <c r="A142" s="357" t="s">
        <v>195</v>
      </c>
      <c r="B142" s="358" t="s">
        <v>281</v>
      </c>
      <c r="C142" s="359">
        <v>14500</v>
      </c>
      <c r="D142" s="11">
        <v>1429</v>
      </c>
      <c r="E142" s="15">
        <f t="shared" si="12"/>
        <v>14500</v>
      </c>
      <c r="F142" s="11">
        <v>41963.66</v>
      </c>
      <c r="G142" s="15">
        <v>34630</v>
      </c>
      <c r="H142" s="11">
        <v>22378</v>
      </c>
      <c r="I142" s="15">
        <v>0</v>
      </c>
      <c r="J142" s="11">
        <v>52303.26</v>
      </c>
      <c r="K142" s="15">
        <v>80000</v>
      </c>
      <c r="L142" s="16">
        <v>79218.990000000005</v>
      </c>
    </row>
    <row r="143" spans="1:12" x14ac:dyDescent="0.25">
      <c r="A143" s="357" t="s">
        <v>358</v>
      </c>
      <c r="B143" s="358" t="s">
        <v>359</v>
      </c>
      <c r="C143" s="359">
        <v>0</v>
      </c>
      <c r="D143" s="11">
        <v>250</v>
      </c>
      <c r="E143" s="15">
        <f>C143</f>
        <v>0</v>
      </c>
      <c r="F143" s="11">
        <v>1000</v>
      </c>
      <c r="G143" s="15">
        <v>3700</v>
      </c>
      <c r="H143" s="11">
        <v>100</v>
      </c>
      <c r="I143" s="15">
        <v>0</v>
      </c>
      <c r="J143" s="11">
        <v>0</v>
      </c>
      <c r="K143" s="15">
        <v>0</v>
      </c>
      <c r="L143" s="16">
        <v>0</v>
      </c>
    </row>
    <row r="144" spans="1:12" x14ac:dyDescent="0.25">
      <c r="A144" s="357" t="s">
        <v>196</v>
      </c>
      <c r="B144" s="358" t="s">
        <v>337</v>
      </c>
      <c r="C144" s="359">
        <v>14330</v>
      </c>
      <c r="D144" s="11">
        <v>334</v>
      </c>
      <c r="E144" s="15">
        <v>14500</v>
      </c>
      <c r="F144" s="11">
        <v>1900</v>
      </c>
      <c r="G144" s="15">
        <v>3300</v>
      </c>
      <c r="H144" s="11">
        <v>529</v>
      </c>
      <c r="I144" s="15">
        <v>0</v>
      </c>
      <c r="J144" s="11">
        <v>0</v>
      </c>
      <c r="K144" s="15">
        <v>0</v>
      </c>
      <c r="L144" s="16">
        <v>0</v>
      </c>
    </row>
    <row r="145" spans="1:12" x14ac:dyDescent="0.25">
      <c r="A145" s="357" t="s">
        <v>197</v>
      </c>
      <c r="B145" s="358" t="s">
        <v>284</v>
      </c>
      <c r="C145" s="359">
        <v>12000</v>
      </c>
      <c r="D145" s="11">
        <v>990</v>
      </c>
      <c r="E145" s="15"/>
      <c r="F145" s="11">
        <v>450</v>
      </c>
      <c r="G145" s="15">
        <v>750</v>
      </c>
      <c r="H145" s="11">
        <v>0</v>
      </c>
      <c r="I145" s="15">
        <v>0</v>
      </c>
      <c r="J145" s="11">
        <v>0</v>
      </c>
      <c r="K145" s="15">
        <v>0</v>
      </c>
      <c r="L145" s="16">
        <v>0</v>
      </c>
    </row>
    <row r="146" spans="1:12" x14ac:dyDescent="0.25">
      <c r="A146" s="357" t="s">
        <v>360</v>
      </c>
      <c r="B146" s="358" t="s">
        <v>361</v>
      </c>
      <c r="C146" s="359">
        <v>0</v>
      </c>
      <c r="D146" s="11">
        <v>1976</v>
      </c>
      <c r="E146" s="15">
        <v>14330</v>
      </c>
      <c r="F146" s="11">
        <v>2946</v>
      </c>
      <c r="G146" s="15">
        <v>14330</v>
      </c>
      <c r="H146" s="11">
        <v>562</v>
      </c>
      <c r="I146" s="15">
        <v>0</v>
      </c>
      <c r="J146" s="11">
        <v>0</v>
      </c>
      <c r="K146" s="15">
        <v>0</v>
      </c>
      <c r="L146" s="16">
        <v>0</v>
      </c>
    </row>
    <row r="147" spans="1:12" x14ac:dyDescent="0.25">
      <c r="A147" s="357" t="s">
        <v>198</v>
      </c>
      <c r="B147" s="358" t="s">
        <v>283</v>
      </c>
      <c r="C147" s="359">
        <v>19500</v>
      </c>
      <c r="D147" s="11">
        <v>2646</v>
      </c>
      <c r="E147" s="15">
        <v>12000</v>
      </c>
      <c r="F147" s="11">
        <v>2678</v>
      </c>
      <c r="G147" s="15">
        <v>1000</v>
      </c>
      <c r="H147" s="11">
        <v>1658</v>
      </c>
      <c r="I147" s="15">
        <v>0</v>
      </c>
      <c r="J147" s="11">
        <v>0</v>
      </c>
      <c r="K147" s="15">
        <v>0</v>
      </c>
      <c r="L147" s="16">
        <v>0</v>
      </c>
    </row>
    <row r="148" spans="1:12" x14ac:dyDescent="0.25">
      <c r="A148" s="357" t="s">
        <v>199</v>
      </c>
      <c r="B148" s="358" t="s">
        <v>202</v>
      </c>
      <c r="C148" s="359">
        <v>120000</v>
      </c>
      <c r="D148" s="11">
        <v>38040</v>
      </c>
      <c r="E148" s="15"/>
      <c r="F148" s="11">
        <v>4472</v>
      </c>
      <c r="G148" s="15">
        <v>2272</v>
      </c>
      <c r="H148" s="11">
        <v>2506</v>
      </c>
      <c r="I148" s="15">
        <v>0</v>
      </c>
      <c r="J148" s="11">
        <v>0</v>
      </c>
      <c r="K148" s="15">
        <v>0</v>
      </c>
      <c r="L148" s="16">
        <v>0</v>
      </c>
    </row>
    <row r="149" spans="1:12" x14ac:dyDescent="0.25">
      <c r="A149" s="357" t="s">
        <v>200</v>
      </c>
      <c r="B149" s="358" t="s">
        <v>203</v>
      </c>
      <c r="C149" s="359">
        <v>28000</v>
      </c>
      <c r="D149" s="11">
        <v>4150</v>
      </c>
      <c r="E149" s="15">
        <v>19500</v>
      </c>
      <c r="F149" s="11">
        <v>4857</v>
      </c>
      <c r="G149" s="15">
        <v>16057</v>
      </c>
      <c r="H149" s="11">
        <v>2770</v>
      </c>
      <c r="I149" s="15">
        <v>0</v>
      </c>
      <c r="J149" s="11">
        <v>0</v>
      </c>
      <c r="K149" s="15">
        <v>0</v>
      </c>
      <c r="L149" s="16">
        <v>0</v>
      </c>
    </row>
    <row r="150" spans="1:12" x14ac:dyDescent="0.25">
      <c r="A150" s="357" t="s">
        <v>362</v>
      </c>
      <c r="B150" s="358" t="s">
        <v>363</v>
      </c>
      <c r="C150" s="359">
        <v>0</v>
      </c>
      <c r="D150" s="11">
        <v>150</v>
      </c>
      <c r="E150" s="15">
        <f>C150</f>
        <v>0</v>
      </c>
      <c r="F150" s="11">
        <v>134050</v>
      </c>
      <c r="G150" s="15">
        <v>14500</v>
      </c>
      <c r="H150" s="11">
        <v>2300.13</v>
      </c>
      <c r="I150" s="15">
        <v>16263</v>
      </c>
      <c r="J150" s="11">
        <v>0</v>
      </c>
      <c r="K150" s="15">
        <v>0</v>
      </c>
      <c r="L150" s="16">
        <v>0</v>
      </c>
    </row>
    <row r="151" spans="1:12" x14ac:dyDescent="0.25">
      <c r="A151" s="357" t="s">
        <v>201</v>
      </c>
      <c r="B151" s="358" t="s">
        <v>204</v>
      </c>
      <c r="C151" s="359">
        <v>2060</v>
      </c>
      <c r="D151" s="11">
        <v>900</v>
      </c>
      <c r="E151" s="15">
        <f t="shared" ref="E151:E156" si="13">C151</f>
        <v>2060</v>
      </c>
      <c r="F151" s="11">
        <v>13805</v>
      </c>
      <c r="G151" s="15">
        <v>16500</v>
      </c>
      <c r="H151" s="11">
        <v>5214</v>
      </c>
      <c r="I151" s="15">
        <v>0</v>
      </c>
      <c r="J151" s="11">
        <v>0</v>
      </c>
      <c r="K151" s="15">
        <v>0</v>
      </c>
      <c r="L151" s="16">
        <v>0</v>
      </c>
    </row>
    <row r="152" spans="1:12" x14ac:dyDescent="0.25">
      <c r="A152" s="357" t="s">
        <v>205</v>
      </c>
      <c r="B152" s="358" t="s">
        <v>206</v>
      </c>
      <c r="C152" s="359">
        <v>5880</v>
      </c>
      <c r="D152" s="11">
        <v>3210</v>
      </c>
      <c r="E152" s="15">
        <f t="shared" si="13"/>
        <v>5880</v>
      </c>
      <c r="F152" s="11">
        <v>500</v>
      </c>
      <c r="G152" s="15">
        <v>1450</v>
      </c>
      <c r="H152" s="11">
        <v>360</v>
      </c>
      <c r="I152" s="15">
        <v>0</v>
      </c>
      <c r="J152" s="11">
        <v>0</v>
      </c>
      <c r="K152" s="15">
        <v>0</v>
      </c>
      <c r="L152" s="16">
        <v>0</v>
      </c>
    </row>
    <row r="153" spans="1:12" x14ac:dyDescent="0.25">
      <c r="A153" s="357" t="s">
        <v>208</v>
      </c>
      <c r="B153" s="358" t="s">
        <v>207</v>
      </c>
      <c r="C153" s="359">
        <v>4700</v>
      </c>
      <c r="D153" s="11">
        <v>107</v>
      </c>
      <c r="E153" s="15">
        <f t="shared" si="13"/>
        <v>4700</v>
      </c>
      <c r="F153" s="11">
        <v>2724</v>
      </c>
      <c r="G153" s="15">
        <v>2060</v>
      </c>
      <c r="H153" s="11">
        <v>700</v>
      </c>
      <c r="I153" s="15">
        <v>0</v>
      </c>
      <c r="J153" s="11">
        <v>0</v>
      </c>
      <c r="K153" s="15">
        <v>0</v>
      </c>
      <c r="L153" s="16">
        <v>0</v>
      </c>
    </row>
    <row r="154" spans="1:12" x14ac:dyDescent="0.25">
      <c r="A154" s="357" t="s">
        <v>209</v>
      </c>
      <c r="B154" s="358" t="s">
        <v>210</v>
      </c>
      <c r="C154" s="359">
        <v>2425</v>
      </c>
      <c r="D154" s="11">
        <v>100</v>
      </c>
      <c r="E154" s="15">
        <f t="shared" si="13"/>
        <v>2425</v>
      </c>
      <c r="F154" s="11">
        <v>8442</v>
      </c>
      <c r="G154" s="15">
        <v>5880</v>
      </c>
      <c r="H154" s="11">
        <v>2198</v>
      </c>
      <c r="I154" s="15">
        <v>0</v>
      </c>
      <c r="J154" s="11">
        <v>0</v>
      </c>
      <c r="K154" s="15">
        <v>0</v>
      </c>
      <c r="L154" s="16">
        <v>0</v>
      </c>
    </row>
    <row r="155" spans="1:12" x14ac:dyDescent="0.25">
      <c r="A155" s="357" t="s">
        <v>211</v>
      </c>
      <c r="B155" s="358" t="s">
        <v>285</v>
      </c>
      <c r="C155" s="359">
        <v>90000</v>
      </c>
      <c r="D155" s="11"/>
      <c r="E155" s="15">
        <f t="shared" si="13"/>
        <v>90000</v>
      </c>
      <c r="F155" s="11">
        <v>5217</v>
      </c>
      <c r="G155" s="15">
        <v>4700</v>
      </c>
      <c r="H155" s="11">
        <v>440</v>
      </c>
      <c r="I155" s="15">
        <v>0</v>
      </c>
      <c r="J155" s="11">
        <v>0</v>
      </c>
      <c r="K155" s="15">
        <v>0</v>
      </c>
      <c r="L155" s="16">
        <v>0</v>
      </c>
    </row>
    <row r="156" spans="1:12" x14ac:dyDescent="0.25">
      <c r="A156" s="357" t="s">
        <v>212</v>
      </c>
      <c r="B156" s="358" t="s">
        <v>216</v>
      </c>
      <c r="C156" s="359">
        <v>20000</v>
      </c>
      <c r="D156" s="11"/>
      <c r="E156" s="15">
        <f t="shared" si="13"/>
        <v>20000</v>
      </c>
      <c r="F156" s="11">
        <v>180</v>
      </c>
      <c r="G156" s="15">
        <v>2425</v>
      </c>
      <c r="H156" s="11">
        <v>370</v>
      </c>
      <c r="I156" s="15">
        <v>0</v>
      </c>
      <c r="J156" s="11">
        <v>0</v>
      </c>
      <c r="K156" s="15">
        <v>0</v>
      </c>
      <c r="L156" s="16">
        <v>0</v>
      </c>
    </row>
    <row r="157" spans="1:12" x14ac:dyDescent="0.25">
      <c r="A157" s="357" t="s">
        <v>213</v>
      </c>
      <c r="B157" s="358" t="s">
        <v>286</v>
      </c>
      <c r="C157" s="359">
        <v>3000</v>
      </c>
      <c r="D157" s="11"/>
      <c r="E157" s="15">
        <v>90000</v>
      </c>
      <c r="F157" s="11">
        <v>155</v>
      </c>
      <c r="G157" s="15">
        <v>81200</v>
      </c>
      <c r="H157" s="11">
        <v>33250</v>
      </c>
      <c r="I157" s="15">
        <v>0</v>
      </c>
      <c r="J157" s="11">
        <v>0</v>
      </c>
      <c r="K157" s="15">
        <v>0</v>
      </c>
      <c r="L157" s="16">
        <v>0</v>
      </c>
    </row>
    <row r="158" spans="1:12" x14ac:dyDescent="0.25">
      <c r="A158" s="357" t="s">
        <v>214</v>
      </c>
      <c r="B158" s="358" t="s">
        <v>217</v>
      </c>
      <c r="C158" s="359">
        <v>3000</v>
      </c>
      <c r="D158" s="11">
        <v>142</v>
      </c>
      <c r="E158" s="15">
        <f>C158</f>
        <v>3000</v>
      </c>
      <c r="F158" s="11">
        <v>754</v>
      </c>
      <c r="G158" s="15">
        <v>1000</v>
      </c>
      <c r="H158" s="11">
        <v>462</v>
      </c>
      <c r="I158" s="15">
        <v>500</v>
      </c>
      <c r="J158" s="11">
        <v>0</v>
      </c>
      <c r="K158" s="15">
        <v>500</v>
      </c>
      <c r="L158" s="16">
        <v>500</v>
      </c>
    </row>
    <row r="159" spans="1:12" x14ac:dyDescent="0.25">
      <c r="A159" s="357" t="s">
        <v>215</v>
      </c>
      <c r="B159" s="358" t="s">
        <v>220</v>
      </c>
      <c r="C159" s="359">
        <v>6025</v>
      </c>
      <c r="D159" s="11">
        <v>1450</v>
      </c>
      <c r="E159" s="15">
        <f t="shared" ref="E159:E165" si="14">C159</f>
        <v>6025</v>
      </c>
      <c r="F159" s="11">
        <v>0</v>
      </c>
      <c r="G159" s="15">
        <v>900</v>
      </c>
      <c r="H159" s="11">
        <v>0</v>
      </c>
      <c r="I159" s="15">
        <v>0</v>
      </c>
      <c r="J159" s="11">
        <v>0</v>
      </c>
      <c r="K159" s="15">
        <v>0</v>
      </c>
      <c r="L159" s="16">
        <v>0</v>
      </c>
    </row>
    <row r="160" spans="1:12" x14ac:dyDescent="0.25">
      <c r="A160" s="357" t="s">
        <v>218</v>
      </c>
      <c r="B160" s="358" t="s">
        <v>221</v>
      </c>
      <c r="C160" s="359">
        <v>50000</v>
      </c>
      <c r="D160" s="11">
        <v>74486</v>
      </c>
      <c r="E160" s="15">
        <f t="shared" si="14"/>
        <v>50000</v>
      </c>
      <c r="F160" s="11">
        <v>300</v>
      </c>
      <c r="G160" s="15">
        <v>250</v>
      </c>
      <c r="H160" s="11">
        <v>50</v>
      </c>
      <c r="I160" s="15">
        <v>0</v>
      </c>
      <c r="J160" s="11">
        <v>0</v>
      </c>
      <c r="K160" s="15">
        <v>0</v>
      </c>
      <c r="L160" s="16">
        <v>0</v>
      </c>
    </row>
    <row r="161" spans="1:12" x14ac:dyDescent="0.25">
      <c r="A161" s="357" t="s">
        <v>351</v>
      </c>
      <c r="B161" s="358" t="s">
        <v>352</v>
      </c>
      <c r="C161" s="359">
        <v>0</v>
      </c>
      <c r="D161" s="11">
        <v>1602</v>
      </c>
      <c r="E161" s="15">
        <f t="shared" si="14"/>
        <v>0</v>
      </c>
      <c r="F161" s="11">
        <v>3180</v>
      </c>
      <c r="G161" s="15">
        <v>6025</v>
      </c>
      <c r="H161" s="11">
        <v>555</v>
      </c>
      <c r="I161" s="15">
        <v>0</v>
      </c>
      <c r="J161" s="11">
        <v>0</v>
      </c>
      <c r="K161" s="15">
        <v>0</v>
      </c>
      <c r="L161" s="16">
        <v>0</v>
      </c>
    </row>
    <row r="162" spans="1:12" x14ac:dyDescent="0.25">
      <c r="A162" s="357" t="s">
        <v>219</v>
      </c>
      <c r="B162" s="358" t="s">
        <v>222</v>
      </c>
      <c r="C162" s="359">
        <v>2000</v>
      </c>
      <c r="D162" s="11"/>
      <c r="E162" s="15">
        <f>C162</f>
        <v>2000</v>
      </c>
      <c r="F162" s="11">
        <v>21270</v>
      </c>
      <c r="G162" s="15">
        <v>31200</v>
      </c>
      <c r="H162" s="11">
        <v>1152</v>
      </c>
      <c r="I162" s="15">
        <v>0</v>
      </c>
      <c r="J162" s="11">
        <v>0</v>
      </c>
      <c r="K162" s="15">
        <v>0</v>
      </c>
      <c r="L162" s="16">
        <v>0</v>
      </c>
    </row>
    <row r="163" spans="1:12" x14ac:dyDescent="0.25">
      <c r="A163" s="357" t="s">
        <v>223</v>
      </c>
      <c r="B163" s="358" t="s">
        <v>227</v>
      </c>
      <c r="C163" s="359">
        <v>21118</v>
      </c>
      <c r="D163" s="11">
        <v>1648</v>
      </c>
      <c r="E163" s="15">
        <f t="shared" si="14"/>
        <v>21118</v>
      </c>
      <c r="F163" s="11">
        <v>6351</v>
      </c>
      <c r="G163" s="15">
        <v>160</v>
      </c>
      <c r="H163" s="11">
        <v>1101.5</v>
      </c>
      <c r="I163" s="15">
        <v>0</v>
      </c>
      <c r="J163" s="11">
        <v>0</v>
      </c>
      <c r="K163" s="15">
        <v>0</v>
      </c>
      <c r="L163" s="16">
        <v>0</v>
      </c>
    </row>
    <row r="164" spans="1:12" x14ac:dyDescent="0.25">
      <c r="A164" s="357" t="s">
        <v>224</v>
      </c>
      <c r="B164" s="358" t="s">
        <v>228</v>
      </c>
      <c r="C164" s="359">
        <v>5000</v>
      </c>
      <c r="D164" s="11"/>
      <c r="E164" s="15">
        <f t="shared" si="14"/>
        <v>5000</v>
      </c>
      <c r="F164" s="11">
        <v>0</v>
      </c>
      <c r="G164" s="15">
        <v>1000</v>
      </c>
      <c r="H164" s="11">
        <v>200</v>
      </c>
      <c r="I164" s="15">
        <v>0</v>
      </c>
      <c r="J164" s="11">
        <v>0</v>
      </c>
      <c r="K164" s="15">
        <v>0</v>
      </c>
      <c r="L164" s="16">
        <v>0</v>
      </c>
    </row>
    <row r="165" spans="1:12" x14ac:dyDescent="0.25">
      <c r="A165" s="357" t="s">
        <v>225</v>
      </c>
      <c r="B165" s="358" t="s">
        <v>229</v>
      </c>
      <c r="C165" s="359">
        <v>10058</v>
      </c>
      <c r="D165" s="11">
        <v>6357</v>
      </c>
      <c r="E165" s="15">
        <f t="shared" si="14"/>
        <v>10058</v>
      </c>
      <c r="F165" s="11">
        <v>8250</v>
      </c>
      <c r="G165" s="15">
        <v>21118</v>
      </c>
      <c r="H165" s="11">
        <v>7258</v>
      </c>
      <c r="I165" s="15">
        <v>0</v>
      </c>
      <c r="J165" s="11">
        <v>0</v>
      </c>
      <c r="K165" s="15">
        <v>0</v>
      </c>
      <c r="L165" s="16">
        <v>0</v>
      </c>
    </row>
    <row r="166" spans="1:12" x14ac:dyDescent="0.25">
      <c r="A166" s="357" t="s">
        <v>226</v>
      </c>
      <c r="B166" s="358" t="s">
        <v>230</v>
      </c>
      <c r="C166" s="359">
        <v>51200</v>
      </c>
      <c r="D166" s="11">
        <v>32478</v>
      </c>
      <c r="E166" s="15">
        <f>C166</f>
        <v>51200</v>
      </c>
      <c r="F166" s="11">
        <v>0</v>
      </c>
      <c r="G166" s="15"/>
      <c r="H166" s="11">
        <v>0</v>
      </c>
      <c r="I166" s="15">
        <v>14383</v>
      </c>
      <c r="J166" s="11">
        <v>0</v>
      </c>
      <c r="K166" s="15">
        <v>0</v>
      </c>
      <c r="L166" s="16">
        <v>0</v>
      </c>
    </row>
    <row r="167" spans="1:12" x14ac:dyDescent="0.25">
      <c r="A167" s="357" t="s">
        <v>231</v>
      </c>
      <c r="B167" s="358" t="s">
        <v>233</v>
      </c>
      <c r="C167" s="359">
        <v>55000</v>
      </c>
      <c r="D167" s="11">
        <v>11853</v>
      </c>
      <c r="E167" s="15">
        <v>10048</v>
      </c>
      <c r="F167" s="11">
        <v>15285</v>
      </c>
      <c r="G167" s="15">
        <v>10048</v>
      </c>
      <c r="H167" s="11">
        <v>3251</v>
      </c>
      <c r="I167" s="15">
        <v>0</v>
      </c>
      <c r="J167" s="11">
        <v>3080</v>
      </c>
      <c r="K167" s="15">
        <v>4507</v>
      </c>
      <c r="L167" s="16">
        <v>0</v>
      </c>
    </row>
    <row r="168" spans="1:12" x14ac:dyDescent="0.25">
      <c r="A168" s="357" t="s">
        <v>232</v>
      </c>
      <c r="B168" s="358" t="s">
        <v>287</v>
      </c>
      <c r="C168" s="359">
        <v>13200</v>
      </c>
      <c r="D168" s="11">
        <v>1232</v>
      </c>
      <c r="E168" s="15">
        <v>21200</v>
      </c>
      <c r="F168" s="11">
        <v>64511</v>
      </c>
      <c r="G168" s="15">
        <v>21200</v>
      </c>
      <c r="H168" s="11">
        <v>30436</v>
      </c>
      <c r="I168" s="15">
        <v>102752</v>
      </c>
      <c r="J168" s="11">
        <v>30218</v>
      </c>
      <c r="K168" s="15">
        <v>140000</v>
      </c>
      <c r="L168" s="16">
        <v>54151</v>
      </c>
    </row>
    <row r="169" spans="1:12" x14ac:dyDescent="0.25">
      <c r="A169" s="357" t="s">
        <v>364</v>
      </c>
      <c r="B169" s="358" t="s">
        <v>365</v>
      </c>
      <c r="C169" s="359">
        <v>0</v>
      </c>
      <c r="D169" s="11">
        <v>3401</v>
      </c>
      <c r="E169" s="15">
        <v>55000</v>
      </c>
      <c r="F169" s="11">
        <v>22750</v>
      </c>
      <c r="G169" s="15">
        <v>47697</v>
      </c>
      <c r="H169" s="11">
        <v>15856.3</v>
      </c>
      <c r="I169" s="15">
        <v>0</v>
      </c>
      <c r="J169" s="11">
        <v>0</v>
      </c>
      <c r="K169" s="15">
        <v>0</v>
      </c>
      <c r="L169" s="16">
        <v>0</v>
      </c>
    </row>
    <row r="170" spans="1:12" x14ac:dyDescent="0.25">
      <c r="A170" s="357" t="s">
        <v>234</v>
      </c>
      <c r="B170" s="358" t="s">
        <v>235</v>
      </c>
      <c r="C170" s="359">
        <v>10136</v>
      </c>
      <c r="D170" s="11"/>
      <c r="E170" s="15">
        <v>13200</v>
      </c>
      <c r="F170" s="11">
        <v>5279</v>
      </c>
      <c r="G170" s="15">
        <v>13200</v>
      </c>
      <c r="H170" s="11">
        <v>3402</v>
      </c>
      <c r="I170" s="15">
        <v>0</v>
      </c>
      <c r="J170" s="11">
        <v>0</v>
      </c>
      <c r="K170" s="15">
        <v>0</v>
      </c>
      <c r="L170" s="16">
        <v>0</v>
      </c>
    </row>
    <row r="171" spans="1:12" x14ac:dyDescent="0.25">
      <c r="A171" s="357" t="s">
        <v>236</v>
      </c>
      <c r="B171" s="358" t="s">
        <v>242</v>
      </c>
      <c r="C171" s="359">
        <v>25000</v>
      </c>
      <c r="D171" s="11">
        <v>11700</v>
      </c>
      <c r="E171" s="15"/>
      <c r="F171" s="11">
        <v>3138</v>
      </c>
      <c r="G171" s="15">
        <v>3855</v>
      </c>
      <c r="H171" s="11">
        <v>542</v>
      </c>
      <c r="I171" s="15">
        <v>0</v>
      </c>
      <c r="J171" s="11">
        <v>0</v>
      </c>
      <c r="K171" s="15">
        <v>0</v>
      </c>
      <c r="L171" s="16">
        <v>0</v>
      </c>
    </row>
    <row r="172" spans="1:12" x14ac:dyDescent="0.25">
      <c r="A172" s="357" t="s">
        <v>237</v>
      </c>
      <c r="B172" s="360" t="s">
        <v>243</v>
      </c>
      <c r="C172" s="359">
        <v>3500</v>
      </c>
      <c r="D172" s="11">
        <v>460</v>
      </c>
      <c r="E172" s="15">
        <v>10136</v>
      </c>
      <c r="F172" s="11">
        <v>6728</v>
      </c>
      <c r="G172" s="15">
        <v>10136</v>
      </c>
      <c r="H172" s="11">
        <v>3317</v>
      </c>
      <c r="I172" s="15">
        <v>0</v>
      </c>
      <c r="J172" s="11">
        <v>0</v>
      </c>
      <c r="K172" s="15">
        <v>0</v>
      </c>
      <c r="L172" s="16">
        <v>0</v>
      </c>
    </row>
    <row r="173" spans="1:12" x14ac:dyDescent="0.25">
      <c r="A173" s="357" t="s">
        <v>238</v>
      </c>
      <c r="B173" s="358" t="s">
        <v>244</v>
      </c>
      <c r="C173" s="359">
        <v>113909</v>
      </c>
      <c r="D173" s="11">
        <v>500</v>
      </c>
      <c r="E173" s="15">
        <f>C173</f>
        <v>113909</v>
      </c>
      <c r="F173" s="11">
        <v>40948.589999999997</v>
      </c>
      <c r="G173" s="15">
        <v>25000</v>
      </c>
      <c r="H173" s="11">
        <v>25276</v>
      </c>
      <c r="I173" s="15">
        <v>0</v>
      </c>
      <c r="J173" s="11">
        <v>19345</v>
      </c>
      <c r="K173" s="15">
        <v>0</v>
      </c>
      <c r="L173" s="16">
        <v>0</v>
      </c>
    </row>
    <row r="174" spans="1:12" x14ac:dyDescent="0.25">
      <c r="A174" s="357" t="s">
        <v>239</v>
      </c>
      <c r="B174" s="358" t="s">
        <v>245</v>
      </c>
      <c r="C174" s="359">
        <v>3000</v>
      </c>
      <c r="D174" s="11">
        <v>530</v>
      </c>
      <c r="E174" s="15">
        <f>C174</f>
        <v>3000</v>
      </c>
      <c r="F174" s="11">
        <v>740</v>
      </c>
      <c r="G174" s="15">
        <v>450</v>
      </c>
      <c r="H174" s="11">
        <v>100</v>
      </c>
      <c r="I174" s="15">
        <v>0</v>
      </c>
      <c r="J174" s="11">
        <v>0</v>
      </c>
      <c r="K174" s="15">
        <v>0</v>
      </c>
      <c r="L174" s="16">
        <v>0</v>
      </c>
    </row>
    <row r="175" spans="1:12" x14ac:dyDescent="0.25">
      <c r="A175" s="357" t="s">
        <v>240</v>
      </c>
      <c r="B175" s="358" t="s">
        <v>246</v>
      </c>
      <c r="C175" s="359">
        <v>13321</v>
      </c>
      <c r="D175" s="11">
        <v>661</v>
      </c>
      <c r="E175" s="15">
        <f>C175</f>
        <v>13321</v>
      </c>
      <c r="F175" s="11">
        <v>56428.41</v>
      </c>
      <c r="G175" s="15">
        <f>49052+5692</f>
        <v>54744</v>
      </c>
      <c r="H175" s="11">
        <v>13159</v>
      </c>
      <c r="I175" s="15">
        <v>0</v>
      </c>
      <c r="J175" s="11">
        <v>0</v>
      </c>
      <c r="K175" s="15">
        <v>0</v>
      </c>
      <c r="L175" s="16">
        <v>0</v>
      </c>
    </row>
    <row r="176" spans="1:12" x14ac:dyDescent="0.25">
      <c r="A176" s="357" t="s">
        <v>366</v>
      </c>
      <c r="B176" s="358" t="s">
        <v>367</v>
      </c>
      <c r="C176" s="359">
        <v>0</v>
      </c>
      <c r="D176" s="11">
        <v>237</v>
      </c>
      <c r="E176" s="15">
        <f t="shared" ref="E176:E178" si="15">C176</f>
        <v>0</v>
      </c>
      <c r="F176" s="11">
        <v>1550</v>
      </c>
      <c r="G176" s="15">
        <v>3000</v>
      </c>
      <c r="H176" s="11">
        <v>1300</v>
      </c>
      <c r="I176" s="15">
        <v>0</v>
      </c>
      <c r="J176" s="11">
        <v>0</v>
      </c>
      <c r="K176" s="15">
        <v>0</v>
      </c>
      <c r="L176" s="16">
        <v>0</v>
      </c>
    </row>
    <row r="177" spans="1:12" x14ac:dyDescent="0.25">
      <c r="A177" s="357" t="s">
        <v>241</v>
      </c>
      <c r="B177" s="358" t="s">
        <v>247</v>
      </c>
      <c r="C177" s="359">
        <v>2000</v>
      </c>
      <c r="D177" s="11"/>
      <c r="E177" s="15">
        <f t="shared" si="15"/>
        <v>2000</v>
      </c>
      <c r="F177" s="11">
        <v>1122</v>
      </c>
      <c r="G177" s="15">
        <v>13321</v>
      </c>
      <c r="H177" s="11">
        <v>378</v>
      </c>
      <c r="I177" s="15">
        <v>0</v>
      </c>
      <c r="J177" s="11">
        <v>0</v>
      </c>
      <c r="K177" s="15">
        <v>0</v>
      </c>
      <c r="L177" s="16">
        <v>0</v>
      </c>
    </row>
    <row r="178" spans="1:12" x14ac:dyDescent="0.25">
      <c r="A178" s="357" t="s">
        <v>289</v>
      </c>
      <c r="B178" s="358" t="s">
        <v>288</v>
      </c>
      <c r="C178" s="359">
        <v>10000</v>
      </c>
      <c r="D178" s="11">
        <v>306600</v>
      </c>
      <c r="E178" s="15">
        <f t="shared" si="15"/>
        <v>10000</v>
      </c>
      <c r="F178" s="11">
        <v>992</v>
      </c>
      <c r="G178" s="15">
        <v>2134</v>
      </c>
      <c r="H178" s="11">
        <v>320</v>
      </c>
      <c r="I178" s="15">
        <v>0</v>
      </c>
      <c r="J178" s="11">
        <v>0</v>
      </c>
      <c r="K178" s="15">
        <v>0</v>
      </c>
      <c r="L178" s="16">
        <v>0</v>
      </c>
    </row>
    <row r="179" spans="1:12" ht="14.4" thickBot="1" x14ac:dyDescent="0.3">
      <c r="A179" s="32"/>
      <c r="B179" s="37"/>
      <c r="C179" s="14"/>
      <c r="D179" s="23"/>
      <c r="E179" s="17"/>
      <c r="F179" s="23"/>
      <c r="G179" s="17"/>
      <c r="H179" s="23"/>
      <c r="I179" s="17"/>
      <c r="J179" s="23"/>
      <c r="K179" s="17"/>
      <c r="L179" s="18"/>
    </row>
    <row r="180" spans="1:12" s="114" customFormat="1" ht="14.4" thickBot="1" x14ac:dyDescent="0.3">
      <c r="A180" s="352" t="s">
        <v>384</v>
      </c>
      <c r="B180" s="110" t="s">
        <v>290</v>
      </c>
      <c r="C180" s="111">
        <f>SUM(C181:C190)</f>
        <v>3893384</v>
      </c>
      <c r="D180" s="112">
        <f>SUM(D181:D190)</f>
        <v>1277724.76</v>
      </c>
      <c r="E180" s="113">
        <f t="shared" ref="E180:F180" si="16">SUM(E181:E190)</f>
        <v>2893384</v>
      </c>
      <c r="F180" s="112">
        <f t="shared" si="16"/>
        <v>4568682.8599999994</v>
      </c>
      <c r="G180" s="113">
        <f t="shared" ref="G180" si="17">SUM(G181:G190)</f>
        <v>4882578</v>
      </c>
      <c r="H180" s="112">
        <f t="shared" ref="H180:L180" si="18">SUM(H181:H190)</f>
        <v>5834009.8300000001</v>
      </c>
      <c r="I180" s="113">
        <f t="shared" si="18"/>
        <v>2561348</v>
      </c>
      <c r="J180" s="112">
        <f t="shared" si="18"/>
        <v>2789295.98</v>
      </c>
      <c r="K180" s="112">
        <f t="shared" si="18"/>
        <v>2424032</v>
      </c>
      <c r="L180" s="112">
        <f t="shared" si="18"/>
        <v>2832434.3600000003</v>
      </c>
    </row>
    <row r="181" spans="1:12" x14ac:dyDescent="0.25">
      <c r="A181" s="357" t="s">
        <v>291</v>
      </c>
      <c r="B181" s="358" t="s">
        <v>294</v>
      </c>
      <c r="C181" s="359">
        <v>850000</v>
      </c>
      <c r="D181" s="359">
        <v>313124</v>
      </c>
      <c r="E181" s="58">
        <v>850000</v>
      </c>
      <c r="F181" s="57">
        <v>731568</v>
      </c>
      <c r="G181" s="58">
        <v>600000</v>
      </c>
      <c r="H181" s="57">
        <v>663078.67000000004</v>
      </c>
      <c r="I181" s="58">
        <v>350000</v>
      </c>
      <c r="J181" s="57">
        <v>391163.35</v>
      </c>
      <c r="K181" s="58">
        <v>430000</v>
      </c>
      <c r="L181" s="133">
        <v>588468.5</v>
      </c>
    </row>
    <row r="182" spans="1:12" x14ac:dyDescent="0.25">
      <c r="A182" s="357" t="s">
        <v>292</v>
      </c>
      <c r="B182" s="358" t="s">
        <v>295</v>
      </c>
      <c r="C182" s="359">
        <v>5000</v>
      </c>
      <c r="D182" s="359"/>
      <c r="E182" s="15">
        <v>5000</v>
      </c>
      <c r="F182" s="11">
        <v>25</v>
      </c>
      <c r="G182" s="15">
        <v>1500</v>
      </c>
      <c r="H182" s="11">
        <v>0</v>
      </c>
      <c r="I182" s="15">
        <v>1500</v>
      </c>
      <c r="J182" s="11">
        <v>0</v>
      </c>
      <c r="K182" s="15">
        <v>2832</v>
      </c>
      <c r="L182" s="16"/>
    </row>
    <row r="183" spans="1:12" x14ac:dyDescent="0.25">
      <c r="A183" s="357" t="s">
        <v>293</v>
      </c>
      <c r="B183" s="358" t="s">
        <v>296</v>
      </c>
      <c r="C183" s="359">
        <v>120000</v>
      </c>
      <c r="D183" s="359">
        <v>50650</v>
      </c>
      <c r="E183" s="15">
        <v>50000</v>
      </c>
      <c r="F183" s="11">
        <v>79780</v>
      </c>
      <c r="G183" s="15">
        <v>100000</v>
      </c>
      <c r="H183" s="11">
        <v>134200.95999999999</v>
      </c>
      <c r="I183" s="15">
        <v>120000</v>
      </c>
      <c r="J183" s="11">
        <v>120920</v>
      </c>
      <c r="K183" s="15">
        <v>40000</v>
      </c>
      <c r="L183" s="16">
        <v>103960</v>
      </c>
    </row>
    <row r="184" spans="1:12" x14ac:dyDescent="0.25">
      <c r="A184" s="357" t="s">
        <v>338</v>
      </c>
      <c r="B184" s="358" t="s">
        <v>339</v>
      </c>
      <c r="C184" s="359"/>
      <c r="D184" s="359">
        <v>275431.44</v>
      </c>
      <c r="E184" s="15">
        <v>0</v>
      </c>
      <c r="F184" s="11">
        <v>436920.52</v>
      </c>
      <c r="G184" s="15">
        <v>603500</v>
      </c>
      <c r="H184" s="11">
        <v>456380.91</v>
      </c>
      <c r="I184" s="15">
        <f>650000+1500</f>
        <v>651500</v>
      </c>
      <c r="J184" s="11">
        <v>680737.3</v>
      </c>
      <c r="K184" s="15">
        <v>625000</v>
      </c>
      <c r="L184" s="16">
        <v>597529.81000000006</v>
      </c>
    </row>
    <row r="185" spans="1:12" x14ac:dyDescent="0.25">
      <c r="A185" s="357" t="s">
        <v>297</v>
      </c>
      <c r="B185" s="358" t="s">
        <v>298</v>
      </c>
      <c r="C185" s="359">
        <v>276000</v>
      </c>
      <c r="D185" s="359">
        <v>40415</v>
      </c>
      <c r="E185" s="15">
        <v>176000</v>
      </c>
      <c r="F185" s="11">
        <v>101355.74</v>
      </c>
      <c r="G185" s="15">
        <v>176000</v>
      </c>
      <c r="H185" s="11">
        <v>117375</v>
      </c>
      <c r="I185" s="15">
        <v>176000</v>
      </c>
      <c r="J185" s="11">
        <v>173856</v>
      </c>
      <c r="K185" s="15">
        <v>140000</v>
      </c>
      <c r="L185" s="16">
        <v>175656.08</v>
      </c>
    </row>
    <row r="186" spans="1:12" x14ac:dyDescent="0.25">
      <c r="A186" s="357" t="s">
        <v>299</v>
      </c>
      <c r="B186" s="358" t="s">
        <v>300</v>
      </c>
      <c r="C186" s="359">
        <v>132384</v>
      </c>
      <c r="D186" s="359">
        <v>22239</v>
      </c>
      <c r="E186" s="15">
        <v>82384</v>
      </c>
      <c r="F186" s="11">
        <v>83279.05</v>
      </c>
      <c r="G186" s="15">
        <v>82384</v>
      </c>
      <c r="H186" s="11">
        <v>24141</v>
      </c>
      <c r="I186" s="15">
        <v>82348</v>
      </c>
      <c r="J186" s="11">
        <v>29425.5</v>
      </c>
      <c r="K186" s="15">
        <v>46200</v>
      </c>
      <c r="L186" s="16">
        <v>49804.3</v>
      </c>
    </row>
    <row r="187" spans="1:12" x14ac:dyDescent="0.25">
      <c r="A187" s="357" t="s">
        <v>302</v>
      </c>
      <c r="B187" s="358" t="s">
        <v>301</v>
      </c>
      <c r="C187" s="359">
        <v>150000</v>
      </c>
      <c r="D187" s="359">
        <v>30982</v>
      </c>
      <c r="E187" s="15">
        <v>30000</v>
      </c>
      <c r="F187" s="11">
        <v>134595.4</v>
      </c>
      <c r="G187" s="15">
        <v>30000</v>
      </c>
      <c r="H187" s="11">
        <v>37271</v>
      </c>
      <c r="I187" s="15">
        <v>30000</v>
      </c>
      <c r="J187" s="11">
        <v>27480</v>
      </c>
      <c r="K187" s="15">
        <v>30000</v>
      </c>
      <c r="L187" s="16">
        <v>21144.5</v>
      </c>
    </row>
    <row r="188" spans="1:12" x14ac:dyDescent="0.25">
      <c r="A188" s="357" t="s">
        <v>303</v>
      </c>
      <c r="B188" s="358" t="s">
        <v>306</v>
      </c>
      <c r="C188" s="359">
        <v>800000</v>
      </c>
      <c r="D188" s="359">
        <v>162682.25</v>
      </c>
      <c r="E188" s="356">
        <v>600000</v>
      </c>
      <c r="F188" s="11">
        <v>1957488.67</v>
      </c>
      <c r="G188" s="15">
        <v>2239194</v>
      </c>
      <c r="H188" s="11">
        <v>3416004.45</v>
      </c>
      <c r="I188" s="15">
        <v>250000</v>
      </c>
      <c r="J188" s="11">
        <v>538143</v>
      </c>
      <c r="K188" s="15">
        <v>250000</v>
      </c>
      <c r="L188" s="16">
        <v>326366.36</v>
      </c>
    </row>
    <row r="189" spans="1:12" x14ac:dyDescent="0.25">
      <c r="A189" s="357" t="s">
        <v>304</v>
      </c>
      <c r="B189" s="358" t="s">
        <v>307</v>
      </c>
      <c r="C189" s="359">
        <v>990000</v>
      </c>
      <c r="D189" s="359">
        <v>243939.07</v>
      </c>
      <c r="E189" s="15">
        <v>850000</v>
      </c>
      <c r="F189" s="11">
        <v>737320.48</v>
      </c>
      <c r="G189" s="15">
        <v>800000</v>
      </c>
      <c r="H189" s="11">
        <v>742263.84</v>
      </c>
      <c r="I189" s="15">
        <v>750000</v>
      </c>
      <c r="J189" s="11">
        <v>611530.93000000005</v>
      </c>
      <c r="K189" s="15">
        <v>740000</v>
      </c>
      <c r="L189" s="16">
        <v>782907.81</v>
      </c>
    </row>
    <row r="190" spans="1:12" x14ac:dyDescent="0.25">
      <c r="A190" s="357" t="s">
        <v>305</v>
      </c>
      <c r="B190" s="358" t="s">
        <v>308</v>
      </c>
      <c r="C190" s="359">
        <v>570000</v>
      </c>
      <c r="D190" s="359">
        <v>138262</v>
      </c>
      <c r="E190" s="15">
        <v>250000</v>
      </c>
      <c r="F190" s="11">
        <v>306350</v>
      </c>
      <c r="G190" s="15">
        <v>250000</v>
      </c>
      <c r="H190" s="11">
        <v>243294</v>
      </c>
      <c r="I190" s="15">
        <v>150000</v>
      </c>
      <c r="J190" s="11">
        <v>216039.9</v>
      </c>
      <c r="K190" s="15">
        <v>120000</v>
      </c>
      <c r="L190" s="16">
        <v>186597</v>
      </c>
    </row>
    <row r="191" spans="1:12" ht="14.4" thickBot="1" x14ac:dyDescent="0.3">
      <c r="A191" s="32"/>
      <c r="B191" s="37"/>
      <c r="C191" s="14"/>
      <c r="D191" s="23"/>
      <c r="E191" s="17"/>
      <c r="F191" s="23"/>
      <c r="G191" s="17"/>
      <c r="H191" s="23"/>
      <c r="I191" s="17"/>
      <c r="J191" s="23"/>
      <c r="K191" s="17"/>
      <c r="L191" s="18"/>
    </row>
    <row r="192" spans="1:12" s="119" customFormat="1" ht="14.4" thickBot="1" x14ac:dyDescent="0.3">
      <c r="A192" s="353" t="s">
        <v>385</v>
      </c>
      <c r="B192" s="115" t="s">
        <v>309</v>
      </c>
      <c r="C192" s="116">
        <f>SUM(C193:C199)</f>
        <v>273000</v>
      </c>
      <c r="D192" s="117">
        <f>SUM(D193:D199)</f>
        <v>51548</v>
      </c>
      <c r="E192" s="118">
        <f t="shared" ref="E192:F192" si="19">SUM(E193:E199)</f>
        <v>173000</v>
      </c>
      <c r="F192" s="117">
        <f t="shared" si="19"/>
        <v>123071.75</v>
      </c>
      <c r="G192" s="118">
        <f t="shared" ref="G192" si="20">SUM(G193:G199)</f>
        <v>128000</v>
      </c>
      <c r="H192" s="117">
        <f t="shared" ref="H192:L192" si="21">SUM(H193:H199)</f>
        <v>64670</v>
      </c>
      <c r="I192" s="118">
        <f t="shared" si="21"/>
        <v>2708000</v>
      </c>
      <c r="J192" s="117">
        <f t="shared" si="21"/>
        <v>1962763.4</v>
      </c>
      <c r="K192" s="117">
        <f t="shared" si="21"/>
        <v>60000</v>
      </c>
      <c r="L192" s="117">
        <f t="shared" si="21"/>
        <v>64215</v>
      </c>
    </row>
    <row r="193" spans="1:13" x14ac:dyDescent="0.25">
      <c r="A193" s="357" t="s">
        <v>310</v>
      </c>
      <c r="B193" s="358" t="s">
        <v>313</v>
      </c>
      <c r="C193" s="359">
        <v>90000</v>
      </c>
      <c r="D193" s="359">
        <v>18595</v>
      </c>
      <c r="E193" s="58">
        <v>90000</v>
      </c>
      <c r="F193" s="57">
        <v>81212</v>
      </c>
      <c r="G193" s="58">
        <v>90000</v>
      </c>
      <c r="H193" s="57">
        <v>64320</v>
      </c>
      <c r="I193" s="58">
        <v>105000</v>
      </c>
      <c r="J193" s="57">
        <v>59602.400000000001</v>
      </c>
      <c r="K193" s="58">
        <v>30000</v>
      </c>
      <c r="L193" s="133">
        <v>51550</v>
      </c>
    </row>
    <row r="194" spans="1:13" x14ac:dyDescent="0.25">
      <c r="A194" s="357" t="s">
        <v>311</v>
      </c>
      <c r="B194" s="358" t="s">
        <v>314</v>
      </c>
      <c r="C194" s="359">
        <v>13000</v>
      </c>
      <c r="D194" s="359">
        <v>0</v>
      </c>
      <c r="E194" s="15">
        <v>13000</v>
      </c>
      <c r="F194" s="11">
        <v>0</v>
      </c>
      <c r="G194" s="15">
        <v>3000</v>
      </c>
      <c r="H194" s="11">
        <v>0</v>
      </c>
      <c r="I194" s="15">
        <v>3000</v>
      </c>
      <c r="J194" s="11">
        <v>150</v>
      </c>
      <c r="K194" s="15">
        <v>5000</v>
      </c>
      <c r="L194" s="16">
        <v>825</v>
      </c>
    </row>
    <row r="195" spans="1:13" x14ac:dyDescent="0.25">
      <c r="A195" s="357" t="s">
        <v>312</v>
      </c>
      <c r="B195" s="358" t="s">
        <v>315</v>
      </c>
      <c r="C195" s="359">
        <v>10000</v>
      </c>
      <c r="D195" s="359">
        <v>0</v>
      </c>
      <c r="E195" s="15">
        <v>10000</v>
      </c>
      <c r="F195" s="11">
        <v>0</v>
      </c>
      <c r="G195" s="15">
        <v>0</v>
      </c>
      <c r="H195" s="11">
        <v>0</v>
      </c>
      <c r="I195" s="15">
        <v>0</v>
      </c>
      <c r="J195" s="11">
        <v>0</v>
      </c>
      <c r="K195" s="15">
        <v>0</v>
      </c>
      <c r="L195" s="16">
        <v>0</v>
      </c>
    </row>
    <row r="196" spans="1:13" x14ac:dyDescent="0.25">
      <c r="A196" s="357" t="s">
        <v>316</v>
      </c>
      <c r="B196" s="358" t="s">
        <v>317</v>
      </c>
      <c r="C196" s="359">
        <v>115000</v>
      </c>
      <c r="D196" s="359">
        <v>32953</v>
      </c>
      <c r="E196" s="15">
        <v>15000</v>
      </c>
      <c r="F196" s="11">
        <v>0</v>
      </c>
      <c r="G196" s="15">
        <v>0</v>
      </c>
      <c r="H196" s="11">
        <v>0</v>
      </c>
      <c r="I196" s="15">
        <v>0</v>
      </c>
      <c r="J196" s="11">
        <v>0</v>
      </c>
      <c r="K196" s="15">
        <v>0</v>
      </c>
      <c r="L196" s="16">
        <v>0</v>
      </c>
    </row>
    <row r="197" spans="1:13" x14ac:dyDescent="0.25">
      <c r="A197" s="357" t="s">
        <v>318</v>
      </c>
      <c r="B197" s="358" t="s">
        <v>319</v>
      </c>
      <c r="C197" s="359">
        <v>10000</v>
      </c>
      <c r="D197" s="359">
        <v>0</v>
      </c>
      <c r="E197" s="15">
        <v>10000</v>
      </c>
      <c r="F197" s="11">
        <v>0</v>
      </c>
      <c r="G197" s="15">
        <v>0</v>
      </c>
      <c r="H197" s="11">
        <v>0</v>
      </c>
      <c r="I197" s="15">
        <v>0</v>
      </c>
      <c r="J197" s="11">
        <v>0</v>
      </c>
      <c r="K197" s="15">
        <v>0</v>
      </c>
      <c r="L197" s="16">
        <v>0</v>
      </c>
    </row>
    <row r="198" spans="1:13" x14ac:dyDescent="0.25">
      <c r="A198" s="357" t="s">
        <v>321</v>
      </c>
      <c r="B198" s="358" t="s">
        <v>320</v>
      </c>
      <c r="C198" s="359">
        <v>25000</v>
      </c>
      <c r="D198" s="359">
        <v>0</v>
      </c>
      <c r="E198" s="15">
        <v>25000</v>
      </c>
      <c r="F198" s="11">
        <v>0</v>
      </c>
      <c r="G198" s="15">
        <v>0</v>
      </c>
      <c r="H198" s="11">
        <v>0</v>
      </c>
      <c r="I198" s="15">
        <v>0</v>
      </c>
      <c r="J198" s="11">
        <v>0</v>
      </c>
      <c r="K198" s="15">
        <v>0</v>
      </c>
      <c r="L198" s="16">
        <v>0</v>
      </c>
    </row>
    <row r="199" spans="1:13" x14ac:dyDescent="0.25">
      <c r="A199" s="357" t="s">
        <v>322</v>
      </c>
      <c r="B199" s="358" t="s">
        <v>323</v>
      </c>
      <c r="C199" s="359">
        <v>10000</v>
      </c>
      <c r="D199" s="359">
        <v>0</v>
      </c>
      <c r="E199" s="17">
        <v>10000</v>
      </c>
      <c r="F199" s="23">
        <v>41859.75</v>
      </c>
      <c r="G199" s="17">
        <f>25000+10000</f>
        <v>35000</v>
      </c>
      <c r="H199" s="23">
        <v>350</v>
      </c>
      <c r="I199" s="17">
        <v>2600000</v>
      </c>
      <c r="J199" s="23">
        <v>1903011</v>
      </c>
      <c r="K199" s="17">
        <v>25000</v>
      </c>
      <c r="L199" s="18">
        <v>11840</v>
      </c>
    </row>
    <row r="200" spans="1:13" s="9" customFormat="1" ht="14.4" thickBot="1" x14ac:dyDescent="0.3">
      <c r="A200" s="67"/>
      <c r="B200" s="120"/>
      <c r="C200" s="14"/>
      <c r="D200" s="23"/>
      <c r="E200" s="17"/>
      <c r="F200" s="23"/>
      <c r="G200" s="17"/>
      <c r="H200" s="23"/>
      <c r="I200" s="17"/>
      <c r="J200" s="23"/>
      <c r="K200" s="17"/>
      <c r="L200" s="18"/>
      <c r="M200" s="28"/>
    </row>
    <row r="201" spans="1:13" s="130" customFormat="1" ht="14.4" thickBot="1" x14ac:dyDescent="0.3">
      <c r="A201" s="354" t="s">
        <v>386</v>
      </c>
      <c r="B201" s="125" t="s">
        <v>324</v>
      </c>
      <c r="C201" s="126">
        <f t="shared" ref="C201:L201" si="22">SUM(C202:C206)</f>
        <v>0</v>
      </c>
      <c r="D201" s="127">
        <f t="shared" si="22"/>
        <v>3616.85</v>
      </c>
      <c r="E201" s="128">
        <f t="shared" si="22"/>
        <v>0</v>
      </c>
      <c r="F201" s="127">
        <f t="shared" si="22"/>
        <v>77002.01999999999</v>
      </c>
      <c r="G201" s="128">
        <f t="shared" si="22"/>
        <v>128000</v>
      </c>
      <c r="H201" s="127">
        <f t="shared" si="22"/>
        <v>153296.49</v>
      </c>
      <c r="I201" s="128">
        <f t="shared" si="22"/>
        <v>30000</v>
      </c>
      <c r="J201" s="127">
        <f t="shared" si="22"/>
        <v>85227.25</v>
      </c>
      <c r="K201" s="127">
        <f t="shared" si="22"/>
        <v>115000</v>
      </c>
      <c r="L201" s="127">
        <f t="shared" si="22"/>
        <v>84830.7</v>
      </c>
      <c r="M201" s="129"/>
    </row>
    <row r="202" spans="1:13" s="124" customFormat="1" x14ac:dyDescent="0.25">
      <c r="A202" s="357" t="s">
        <v>326</v>
      </c>
      <c r="B202" s="358" t="s">
        <v>325</v>
      </c>
      <c r="C202" s="359">
        <v>0</v>
      </c>
      <c r="D202" s="359">
        <v>0</v>
      </c>
      <c r="E202" s="73"/>
      <c r="F202" s="74"/>
      <c r="G202" s="73">
        <v>3000</v>
      </c>
      <c r="H202" s="74"/>
      <c r="I202" s="73">
        <v>3000</v>
      </c>
      <c r="J202" s="74">
        <v>0</v>
      </c>
      <c r="K202" s="73">
        <v>3000</v>
      </c>
      <c r="L202" s="135">
        <v>27800</v>
      </c>
      <c r="M202" s="123"/>
    </row>
    <row r="203" spans="1:13" s="3" customFormat="1" x14ac:dyDescent="0.25">
      <c r="A203" s="357" t="s">
        <v>327</v>
      </c>
      <c r="B203" s="358" t="s">
        <v>328</v>
      </c>
      <c r="C203" s="359">
        <v>0</v>
      </c>
      <c r="D203" s="359">
        <v>0</v>
      </c>
      <c r="E203" s="15">
        <v>0</v>
      </c>
      <c r="F203" s="11">
        <v>35802.019999999997</v>
      </c>
      <c r="G203" s="15">
        <v>40000</v>
      </c>
      <c r="H203" s="11">
        <v>33958</v>
      </c>
      <c r="I203" s="15">
        <v>11000</v>
      </c>
      <c r="J203" s="11">
        <v>11761.63</v>
      </c>
      <c r="K203" s="15">
        <v>7000</v>
      </c>
      <c r="L203" s="16">
        <v>19645</v>
      </c>
      <c r="M203" s="27"/>
    </row>
    <row r="204" spans="1:13" s="3" customFormat="1" x14ac:dyDescent="0.25">
      <c r="A204" s="357" t="s">
        <v>329</v>
      </c>
      <c r="B204" s="358" t="s">
        <v>330</v>
      </c>
      <c r="C204" s="359">
        <v>0</v>
      </c>
      <c r="D204" s="359">
        <v>3141.6</v>
      </c>
      <c r="E204" s="15">
        <v>0</v>
      </c>
      <c r="F204" s="11">
        <v>41200</v>
      </c>
      <c r="G204" s="15">
        <v>10000</v>
      </c>
      <c r="H204" s="11">
        <v>13502</v>
      </c>
      <c r="I204" s="15">
        <v>10000</v>
      </c>
      <c r="J204" s="11">
        <v>70765.62</v>
      </c>
      <c r="K204" s="15">
        <v>5000</v>
      </c>
      <c r="L204" s="16">
        <v>37385.699999999997</v>
      </c>
      <c r="M204" s="27"/>
    </row>
    <row r="205" spans="1:13" s="3" customFormat="1" x14ac:dyDescent="0.25">
      <c r="A205" s="357" t="s">
        <v>331</v>
      </c>
      <c r="B205" s="358" t="s">
        <v>332</v>
      </c>
      <c r="C205" s="359">
        <v>0</v>
      </c>
      <c r="D205" s="359">
        <v>0</v>
      </c>
      <c r="E205" s="15">
        <v>0</v>
      </c>
      <c r="F205" s="11">
        <v>0</v>
      </c>
      <c r="G205" s="15">
        <v>75000</v>
      </c>
      <c r="H205" s="11">
        <v>105836.49</v>
      </c>
      <c r="I205" s="15">
        <v>6000</v>
      </c>
      <c r="J205" s="11">
        <v>2700</v>
      </c>
      <c r="K205" s="15">
        <v>100000</v>
      </c>
      <c r="L205" s="16">
        <v>0</v>
      </c>
      <c r="M205" s="27"/>
    </row>
    <row r="206" spans="1:13" s="3" customFormat="1" x14ac:dyDescent="0.25">
      <c r="A206" s="357" t="s">
        <v>333</v>
      </c>
      <c r="B206" s="358" t="s">
        <v>334</v>
      </c>
      <c r="C206" s="359">
        <v>0</v>
      </c>
      <c r="D206" s="359">
        <v>475.25</v>
      </c>
      <c r="E206" s="15">
        <v>0</v>
      </c>
      <c r="F206" s="11">
        <v>0</v>
      </c>
      <c r="G206" s="15"/>
      <c r="H206" s="11">
        <v>0</v>
      </c>
      <c r="I206" s="15">
        <v>0</v>
      </c>
      <c r="J206" s="11">
        <v>0</v>
      </c>
      <c r="K206" s="15">
        <v>0</v>
      </c>
      <c r="L206" s="16">
        <v>0</v>
      </c>
      <c r="M206" s="27"/>
    </row>
    <row r="207" spans="1:13" s="3" customFormat="1" x14ac:dyDescent="0.25">
      <c r="A207" s="12"/>
      <c r="B207" s="38"/>
      <c r="C207" s="13"/>
      <c r="D207" s="11"/>
      <c r="E207" s="15"/>
      <c r="F207" s="11"/>
      <c r="G207" s="15"/>
      <c r="H207" s="11"/>
      <c r="I207" s="15"/>
      <c r="J207" s="11"/>
      <c r="K207" s="15"/>
      <c r="L207" s="16"/>
      <c r="M207" s="27"/>
    </row>
    <row r="213" spans="5:5" x14ac:dyDescent="0.25">
      <c r="E213" s="20">
        <v>52591351.189999998</v>
      </c>
    </row>
    <row r="214" spans="5:5" x14ac:dyDescent="0.25">
      <c r="E214" s="20">
        <v>51991351.189999998</v>
      </c>
    </row>
    <row r="215" spans="5:5" x14ac:dyDescent="0.25">
      <c r="E215" s="355">
        <f>E213-E214</f>
        <v>600000</v>
      </c>
    </row>
  </sheetData>
  <mergeCells count="8">
    <mergeCell ref="K4:L4"/>
    <mergeCell ref="A1:L1"/>
    <mergeCell ref="A2:L2"/>
    <mergeCell ref="A3:L3"/>
    <mergeCell ref="C4:D4"/>
    <mergeCell ref="E4:F4"/>
    <mergeCell ref="I4:J4"/>
    <mergeCell ref="G4:H4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49DC5-0A51-4551-BB41-6E7BB8AEE65F}">
  <dimension ref="A1:W1541"/>
  <sheetViews>
    <sheetView tabSelected="1" topLeftCell="A178" zoomScale="90" zoomScaleNormal="90" workbookViewId="0">
      <selection activeCell="D201" sqref="D201"/>
    </sheetView>
  </sheetViews>
  <sheetFormatPr defaultRowHeight="13.8" x14ac:dyDescent="0.25"/>
  <cols>
    <col min="1" max="1" width="15.77734375" style="4" customWidth="1"/>
    <col min="2" max="2" width="50" style="39" customWidth="1"/>
    <col min="3" max="3" width="25.44140625" style="10" customWidth="1"/>
    <col min="4" max="4" width="23.6640625" style="152" customWidth="1"/>
    <col min="5" max="5" width="24.109375" style="152" customWidth="1"/>
    <col min="6" max="6" width="13.77734375" style="10" customWidth="1"/>
    <col min="7" max="7" width="25.21875" style="20" customWidth="1"/>
    <col min="8" max="8" width="24.44140625" style="10" customWidth="1"/>
    <col min="9" max="9" width="24.44140625" style="152" customWidth="1"/>
    <col min="10" max="10" width="12.33203125" style="10" customWidth="1"/>
    <col min="11" max="11" width="22.5546875" style="20" customWidth="1"/>
    <col min="12" max="12" width="23.109375" style="10" customWidth="1"/>
    <col min="13" max="13" width="23.109375" style="157" customWidth="1"/>
    <col min="14" max="14" width="13.5546875" style="152" customWidth="1"/>
    <col min="15" max="15" width="25.88671875" style="10" customWidth="1"/>
    <col min="16" max="16" width="25.21875" style="10" customWidth="1"/>
    <col min="17" max="17" width="25.21875" style="157" customWidth="1"/>
    <col min="18" max="18" width="13.33203125" style="157" customWidth="1"/>
    <col min="19" max="19" width="25.109375" style="10" customWidth="1"/>
    <col min="20" max="20" width="23.21875" style="10" customWidth="1"/>
    <col min="21" max="21" width="21.77734375" style="29" customWidth="1"/>
    <col min="22" max="22" width="10.88671875" style="201" customWidth="1"/>
    <col min="23" max="16384" width="8.88671875" style="1"/>
  </cols>
  <sheetData>
    <row r="1" spans="1:22" s="7" customFormat="1" ht="30" customHeight="1" x14ac:dyDescent="0.3">
      <c r="A1" s="365" t="s">
        <v>368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7"/>
      <c r="U1" s="198"/>
      <c r="V1" s="205"/>
    </row>
    <row r="2" spans="1:22" s="7" customFormat="1" ht="30" customHeight="1" x14ac:dyDescent="0.3">
      <c r="A2" s="368" t="s">
        <v>369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  <c r="R2" s="369"/>
      <c r="S2" s="369"/>
      <c r="T2" s="370"/>
      <c r="U2" s="199"/>
      <c r="V2" s="206"/>
    </row>
    <row r="3" spans="1:22" s="7" customFormat="1" ht="30" customHeight="1" thickBot="1" x14ac:dyDescent="0.35">
      <c r="A3" s="371" t="s">
        <v>370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3"/>
      <c r="U3" s="199"/>
      <c r="V3" s="206"/>
    </row>
    <row r="4" spans="1:22" s="48" customFormat="1" ht="38.4" customHeight="1" thickBot="1" x14ac:dyDescent="0.35">
      <c r="A4" s="46"/>
      <c r="B4" s="47"/>
      <c r="C4" s="363">
        <v>2024</v>
      </c>
      <c r="D4" s="378"/>
      <c r="E4" s="378"/>
      <c r="F4" s="364"/>
      <c r="G4" s="379">
        <v>2023</v>
      </c>
      <c r="H4" s="380"/>
      <c r="I4" s="380"/>
      <c r="J4" s="381"/>
      <c r="K4" s="363">
        <v>2022</v>
      </c>
      <c r="L4" s="378"/>
      <c r="M4" s="378"/>
      <c r="N4" s="364"/>
      <c r="O4" s="363">
        <v>2021</v>
      </c>
      <c r="P4" s="378"/>
      <c r="Q4" s="378"/>
      <c r="R4" s="364"/>
      <c r="S4" s="363">
        <v>2020</v>
      </c>
      <c r="T4" s="378"/>
      <c r="U4" s="378"/>
      <c r="V4" s="378"/>
    </row>
    <row r="5" spans="1:22" s="6" customFormat="1" ht="31.8" customHeight="1" thickBot="1" x14ac:dyDescent="0.35">
      <c r="A5" s="40"/>
      <c r="B5" s="41" t="s">
        <v>340</v>
      </c>
      <c r="C5" s="168" t="s">
        <v>371</v>
      </c>
      <c r="D5" s="172" t="s">
        <v>387</v>
      </c>
      <c r="E5" s="172" t="s">
        <v>377</v>
      </c>
      <c r="F5" s="168" t="s">
        <v>378</v>
      </c>
      <c r="G5" s="192" t="s">
        <v>371</v>
      </c>
      <c r="H5" s="193" t="s">
        <v>372</v>
      </c>
      <c r="I5" s="194" t="s">
        <v>377</v>
      </c>
      <c r="J5" s="195" t="s">
        <v>378</v>
      </c>
      <c r="K5" s="192" t="s">
        <v>371</v>
      </c>
      <c r="L5" s="193" t="s">
        <v>372</v>
      </c>
      <c r="M5" s="197" t="s">
        <v>377</v>
      </c>
      <c r="N5" s="196" t="s">
        <v>378</v>
      </c>
      <c r="O5" s="179" t="s">
        <v>371</v>
      </c>
      <c r="P5" s="45" t="s">
        <v>372</v>
      </c>
      <c r="Q5" s="186" t="s">
        <v>377</v>
      </c>
      <c r="R5" s="186" t="s">
        <v>378</v>
      </c>
      <c r="S5" s="179" t="s">
        <v>371</v>
      </c>
      <c r="T5" s="45" t="s">
        <v>372</v>
      </c>
      <c r="U5" s="200" t="s">
        <v>377</v>
      </c>
      <c r="V5" s="207" t="s">
        <v>378</v>
      </c>
    </row>
    <row r="6" spans="1:22" s="5" customFormat="1" ht="32.4" x14ac:dyDescent="0.3">
      <c r="A6" s="30"/>
      <c r="B6" s="34" t="s">
        <v>0</v>
      </c>
      <c r="C6" s="138">
        <f>C8+C13+C18+C26+C33+C43+C180+C192+C201</f>
        <v>54695848.700000003</v>
      </c>
      <c r="D6" s="149">
        <f>D8+D13+D18+D26+D33+D43+D180+D192+D201</f>
        <v>20362316.000000004</v>
      </c>
      <c r="E6" s="149">
        <f>D6-C6</f>
        <v>-34333532.700000003</v>
      </c>
      <c r="F6" s="138">
        <f>D6/C6*100</f>
        <v>37.228265917738653</v>
      </c>
      <c r="G6" s="190">
        <f>G8+G13+G18+G26+G33+G43+G180+G192+G201</f>
        <v>52542542.189999998</v>
      </c>
      <c r="H6" s="191">
        <f>H8+H13+H18+H26+H33+H43+H180+H192+H201</f>
        <v>53984932.770000003</v>
      </c>
      <c r="I6" s="324">
        <f>H6-G6</f>
        <v>1442390.5800000057</v>
      </c>
      <c r="J6" s="325">
        <f>H6/G6*100</f>
        <v>102.74518612895463</v>
      </c>
      <c r="K6" s="190">
        <f>K8+K13+K18+K26+K33+K43+K180+K192+K201</f>
        <v>44764417.569999993</v>
      </c>
      <c r="L6" s="191">
        <f>L8+L13+L18+L26+L33+L43+L180+L192+L201</f>
        <v>42961769.519999996</v>
      </c>
      <c r="M6" s="324">
        <f>L6-K6</f>
        <v>-1802648.049999997</v>
      </c>
      <c r="N6" s="326">
        <f>L6/K6*100</f>
        <v>95.973033610498518</v>
      </c>
      <c r="O6" s="180">
        <f>O8+O13+O18+O26+O33+O43+O180+O192+O201</f>
        <v>35953095.989999995</v>
      </c>
      <c r="P6" s="26">
        <f>P8+P13+P18+P26+P33+P43+P180+P192+P201</f>
        <v>31212837.819999993</v>
      </c>
      <c r="Q6" s="256">
        <f>P6-O6</f>
        <v>-4740258.1700000018</v>
      </c>
      <c r="R6" s="173">
        <f>P6/O6*100</f>
        <v>86.815438171671062</v>
      </c>
      <c r="S6" s="180">
        <f>S8+S13+S18+S26+S33+S43+S180+S192+S201</f>
        <v>32364681.91</v>
      </c>
      <c r="T6" s="26">
        <f>T8+T13+T18+T26+T33+T43+T180+T192+T201</f>
        <v>28665332.799999993</v>
      </c>
      <c r="U6" s="202">
        <f>T6-S6</f>
        <v>-3699349.1100000069</v>
      </c>
      <c r="V6" s="204">
        <f>T6/S6*100</f>
        <v>88.569796173844097</v>
      </c>
    </row>
    <row r="7" spans="1:22" s="2" customFormat="1" ht="16.8" thickBot="1" x14ac:dyDescent="0.3">
      <c r="A7" s="49"/>
      <c r="B7" s="50"/>
      <c r="C7" s="139"/>
      <c r="D7" s="150"/>
      <c r="E7" s="167">
        <f t="shared" ref="E7:E70" si="0">D7-C7</f>
        <v>0</v>
      </c>
      <c r="F7" s="166"/>
      <c r="G7" s="53"/>
      <c r="H7" s="52"/>
      <c r="I7" s="175">
        <f t="shared" ref="I7:I70" si="1">H7-G7</f>
        <v>0</v>
      </c>
      <c r="J7" s="176"/>
      <c r="K7" s="53"/>
      <c r="L7" s="52"/>
      <c r="M7" s="175">
        <f t="shared" ref="M7:M70" si="2">L7-K7</f>
        <v>0</v>
      </c>
      <c r="N7" s="174"/>
      <c r="O7" s="181"/>
      <c r="P7" s="52"/>
      <c r="Q7" s="175">
        <f t="shared" ref="Q7:Q70" si="3">P7-O7</f>
        <v>0</v>
      </c>
      <c r="R7" s="174"/>
      <c r="S7" s="181"/>
      <c r="T7" s="52"/>
      <c r="U7" s="203">
        <f t="shared" ref="U7:U70" si="4">T7-S7</f>
        <v>0</v>
      </c>
      <c r="V7" s="208"/>
    </row>
    <row r="8" spans="1:22" s="66" customFormat="1" ht="35.4" customHeight="1" thickBot="1" x14ac:dyDescent="0.35">
      <c r="A8" s="60" t="s">
        <v>1</v>
      </c>
      <c r="B8" s="61" t="s">
        <v>21</v>
      </c>
      <c r="C8" s="140">
        <f>SUM(C9:C11)</f>
        <v>7222887.8399999999</v>
      </c>
      <c r="D8" s="151">
        <f>SUM(D9:D11)</f>
        <v>2803633.89</v>
      </c>
      <c r="E8" s="158">
        <f t="shared" si="0"/>
        <v>-4419253.9499999993</v>
      </c>
      <c r="F8" s="209">
        <f t="shared" ref="F8:F70" si="5">D8/C8*100</f>
        <v>38.815968793999716</v>
      </c>
      <c r="G8" s="64">
        <f t="shared" ref="G8:T8" si="6">SUM(G9:G11)</f>
        <v>6292887.4800000004</v>
      </c>
      <c r="H8" s="63">
        <f t="shared" si="6"/>
        <v>2106594.5699999998</v>
      </c>
      <c r="I8" s="210">
        <f t="shared" si="1"/>
        <v>-4186292.9100000006</v>
      </c>
      <c r="J8" s="211">
        <f t="shared" ref="J8:J70" si="7">H8/G8*100</f>
        <v>33.475802271932558</v>
      </c>
      <c r="K8" s="64">
        <f t="shared" si="6"/>
        <v>3512387.84</v>
      </c>
      <c r="L8" s="63">
        <f t="shared" si="6"/>
        <v>2792083</v>
      </c>
      <c r="M8" s="210">
        <f t="shared" si="2"/>
        <v>-720304.83999999985</v>
      </c>
      <c r="N8" s="212">
        <f t="shared" ref="N8:N70" si="8">L8/K8*100</f>
        <v>79.49244580006291</v>
      </c>
      <c r="O8" s="62">
        <f t="shared" si="6"/>
        <v>3213655.86</v>
      </c>
      <c r="P8" s="63">
        <f t="shared" si="6"/>
        <v>3382219.75</v>
      </c>
      <c r="Q8" s="210">
        <f t="shared" si="3"/>
        <v>168563.89000000013</v>
      </c>
      <c r="R8" s="212">
        <f t="shared" ref="R8:R70" si="9">P8/O8*100</f>
        <v>105.24523773992402</v>
      </c>
      <c r="S8" s="62">
        <f t="shared" si="6"/>
        <v>2491382.48</v>
      </c>
      <c r="T8" s="63">
        <f t="shared" si="6"/>
        <v>2584894.81</v>
      </c>
      <c r="U8" s="213">
        <f t="shared" si="4"/>
        <v>93512.330000000075</v>
      </c>
      <c r="V8" s="214">
        <f t="shared" ref="V8:V70" si="10">T8/S8*100</f>
        <v>103.75343130774526</v>
      </c>
    </row>
    <row r="9" spans="1:22" ht="16.2" x14ac:dyDescent="0.25">
      <c r="A9" s="54">
        <v>1412031</v>
      </c>
      <c r="B9" s="55" t="s">
        <v>2</v>
      </c>
      <c r="C9" s="56">
        <v>2680500</v>
      </c>
      <c r="D9" s="57">
        <v>0</v>
      </c>
      <c r="E9" s="167">
        <f t="shared" si="0"/>
        <v>-2680500</v>
      </c>
      <c r="F9" s="166">
        <f t="shared" si="5"/>
        <v>0</v>
      </c>
      <c r="G9" s="58">
        <v>500000</v>
      </c>
      <c r="H9" s="57">
        <v>0</v>
      </c>
      <c r="I9" s="175">
        <f t="shared" si="1"/>
        <v>-500000</v>
      </c>
      <c r="J9" s="176">
        <f t="shared" si="7"/>
        <v>0</v>
      </c>
      <c r="K9" s="58"/>
      <c r="L9" s="57">
        <v>0</v>
      </c>
      <c r="M9" s="175">
        <f t="shared" si="2"/>
        <v>0</v>
      </c>
      <c r="N9" s="174">
        <v>0</v>
      </c>
      <c r="O9" s="56">
        <v>0</v>
      </c>
      <c r="P9" s="57">
        <v>12760</v>
      </c>
      <c r="Q9" s="175">
        <f t="shared" si="3"/>
        <v>12760</v>
      </c>
      <c r="R9" s="174">
        <v>0</v>
      </c>
      <c r="S9" s="56">
        <v>150000</v>
      </c>
      <c r="T9" s="57">
        <v>7606.89</v>
      </c>
      <c r="U9" s="203">
        <f t="shared" si="4"/>
        <v>-142393.10999999999</v>
      </c>
      <c r="V9" s="208">
        <f t="shared" si="10"/>
        <v>5.0712600000000005</v>
      </c>
    </row>
    <row r="10" spans="1:22" ht="16.2" x14ac:dyDescent="0.25">
      <c r="A10" s="12">
        <v>1413001</v>
      </c>
      <c r="B10" s="35" t="s">
        <v>3</v>
      </c>
      <c r="C10" s="13">
        <v>4526887.84</v>
      </c>
      <c r="D10" s="11">
        <v>2803633.89</v>
      </c>
      <c r="E10" s="167">
        <f t="shared" si="0"/>
        <v>-1723253.9499999997</v>
      </c>
      <c r="F10" s="166">
        <f t="shared" si="5"/>
        <v>61.932921448303432</v>
      </c>
      <c r="G10" s="15">
        <v>5777387.4800000004</v>
      </c>
      <c r="H10" s="11">
        <v>2106594.5699999998</v>
      </c>
      <c r="I10" s="175">
        <f t="shared" si="1"/>
        <v>-3670792.9100000006</v>
      </c>
      <c r="J10" s="176">
        <f t="shared" si="7"/>
        <v>36.462753749727717</v>
      </c>
      <c r="K10" s="15">
        <v>3507387.84</v>
      </c>
      <c r="L10" s="11">
        <v>2792083</v>
      </c>
      <c r="M10" s="175">
        <f t="shared" si="2"/>
        <v>-715304.83999999985</v>
      </c>
      <c r="N10" s="174">
        <f t="shared" si="8"/>
        <v>79.605767236736497</v>
      </c>
      <c r="O10" s="13">
        <v>3208655.86</v>
      </c>
      <c r="P10" s="11">
        <v>3367402.75</v>
      </c>
      <c r="Q10" s="175">
        <f t="shared" si="3"/>
        <v>158746.89000000013</v>
      </c>
      <c r="R10" s="174">
        <f t="shared" si="9"/>
        <v>104.94745765599183</v>
      </c>
      <c r="S10" s="13">
        <v>2338382.48</v>
      </c>
      <c r="T10" s="11">
        <v>2575687.92</v>
      </c>
      <c r="U10" s="203">
        <f t="shared" si="4"/>
        <v>237305.43999999994</v>
      </c>
      <c r="V10" s="208">
        <f t="shared" si="10"/>
        <v>110.14827309174844</v>
      </c>
    </row>
    <row r="11" spans="1:22" ht="16.2" x14ac:dyDescent="0.25">
      <c r="A11" s="12">
        <v>1413002</v>
      </c>
      <c r="B11" s="35" t="s">
        <v>4</v>
      </c>
      <c r="C11" s="13">
        <v>15500</v>
      </c>
      <c r="D11" s="11">
        <v>0</v>
      </c>
      <c r="E11" s="167">
        <f t="shared" si="0"/>
        <v>-15500</v>
      </c>
      <c r="F11" s="166">
        <f t="shared" si="5"/>
        <v>0</v>
      </c>
      <c r="G11" s="15">
        <v>15500</v>
      </c>
      <c r="H11" s="11">
        <v>0</v>
      </c>
      <c r="I11" s="175">
        <f t="shared" si="1"/>
        <v>-15500</v>
      </c>
      <c r="J11" s="176">
        <f t="shared" si="7"/>
        <v>0</v>
      </c>
      <c r="K11" s="15">
        <v>5000</v>
      </c>
      <c r="L11" s="11">
        <v>0</v>
      </c>
      <c r="M11" s="175">
        <f t="shared" si="2"/>
        <v>-5000</v>
      </c>
      <c r="N11" s="174">
        <f t="shared" si="8"/>
        <v>0</v>
      </c>
      <c r="O11" s="13">
        <v>5000</v>
      </c>
      <c r="P11" s="11">
        <v>2057</v>
      </c>
      <c r="Q11" s="175">
        <f t="shared" si="3"/>
        <v>-2943</v>
      </c>
      <c r="R11" s="174">
        <f t="shared" si="9"/>
        <v>41.14</v>
      </c>
      <c r="S11" s="13">
        <v>3000</v>
      </c>
      <c r="T11" s="11">
        <v>1600</v>
      </c>
      <c r="U11" s="203">
        <f t="shared" si="4"/>
        <v>-1400</v>
      </c>
      <c r="V11" s="208">
        <f t="shared" si="10"/>
        <v>53.333333333333336</v>
      </c>
    </row>
    <row r="12" spans="1:22" ht="16.8" thickBot="1" x14ac:dyDescent="0.3">
      <c r="A12" s="67"/>
      <c r="B12" s="68"/>
      <c r="C12" s="142"/>
      <c r="E12" s="167">
        <f t="shared" si="0"/>
        <v>0</v>
      </c>
      <c r="F12" s="166"/>
      <c r="G12" s="17"/>
      <c r="H12" s="23"/>
      <c r="I12" s="175">
        <f t="shared" si="1"/>
        <v>0</v>
      </c>
      <c r="J12" s="176"/>
      <c r="K12" s="17"/>
      <c r="L12" s="23"/>
      <c r="M12" s="175">
        <f t="shared" si="2"/>
        <v>0</v>
      </c>
      <c r="N12" s="174">
        <v>0</v>
      </c>
      <c r="O12" s="14"/>
      <c r="P12" s="23"/>
      <c r="Q12" s="175">
        <f t="shared" si="3"/>
        <v>0</v>
      </c>
      <c r="R12" s="174">
        <v>0</v>
      </c>
      <c r="S12" s="14"/>
      <c r="T12" s="23"/>
      <c r="U12" s="203">
        <f t="shared" si="4"/>
        <v>0</v>
      </c>
      <c r="V12" s="208">
        <v>0</v>
      </c>
    </row>
    <row r="13" spans="1:22" s="165" customFormat="1" ht="16.8" thickBot="1" x14ac:dyDescent="0.35">
      <c r="A13" s="160"/>
      <c r="B13" s="161" t="s">
        <v>8</v>
      </c>
      <c r="C13" s="146">
        <f>SUM(C14:C16)</f>
        <v>11348380</v>
      </c>
      <c r="D13" s="155">
        <f t="shared" ref="D13:G13" si="11">SUM(D14:D16)</f>
        <v>17500</v>
      </c>
      <c r="E13" s="162">
        <f t="shared" si="0"/>
        <v>-11330880</v>
      </c>
      <c r="F13" s="215">
        <f t="shared" si="5"/>
        <v>0.15420703219314122</v>
      </c>
      <c r="G13" s="163">
        <f t="shared" si="11"/>
        <v>12873726.33</v>
      </c>
      <c r="H13" s="164">
        <f>SUM(H14:H16)</f>
        <v>13169407</v>
      </c>
      <c r="I13" s="216">
        <f t="shared" si="1"/>
        <v>295680.66999999993</v>
      </c>
      <c r="J13" s="217">
        <f t="shared" si="7"/>
        <v>102.29677610367534</v>
      </c>
      <c r="K13" s="163">
        <f t="shared" ref="K13:T13" si="12">SUM(K14:K16)</f>
        <v>8316732.8600000003</v>
      </c>
      <c r="L13" s="164">
        <f t="shared" si="12"/>
        <v>5430788</v>
      </c>
      <c r="M13" s="216">
        <f t="shared" si="2"/>
        <v>-2885944.8600000003</v>
      </c>
      <c r="N13" s="218">
        <f t="shared" si="8"/>
        <v>65.299536385493568</v>
      </c>
      <c r="O13" s="182">
        <f t="shared" si="12"/>
        <v>140000</v>
      </c>
      <c r="P13" s="164">
        <f t="shared" si="12"/>
        <v>0</v>
      </c>
      <c r="Q13" s="216">
        <f t="shared" si="3"/>
        <v>-140000</v>
      </c>
      <c r="R13" s="218">
        <f t="shared" si="9"/>
        <v>0</v>
      </c>
      <c r="S13" s="170">
        <f t="shared" si="12"/>
        <v>0</v>
      </c>
      <c r="T13" s="164">
        <f t="shared" si="12"/>
        <v>0</v>
      </c>
      <c r="U13" s="219">
        <f t="shared" si="4"/>
        <v>0</v>
      </c>
      <c r="V13" s="220">
        <v>0</v>
      </c>
    </row>
    <row r="14" spans="1:22" s="8" customFormat="1" ht="16.2" x14ac:dyDescent="0.3">
      <c r="A14" s="69">
        <v>13111005</v>
      </c>
      <c r="B14" s="70" t="s">
        <v>375</v>
      </c>
      <c r="C14" s="71">
        <v>0</v>
      </c>
      <c r="D14" s="72">
        <v>0</v>
      </c>
      <c r="E14" s="167">
        <f t="shared" si="0"/>
        <v>0</v>
      </c>
      <c r="F14" s="166"/>
      <c r="G14" s="73">
        <v>32294.33</v>
      </c>
      <c r="H14" s="74">
        <v>0</v>
      </c>
      <c r="I14" s="175">
        <f t="shared" si="1"/>
        <v>-32294.33</v>
      </c>
      <c r="J14" s="176">
        <f t="shared" si="7"/>
        <v>0</v>
      </c>
      <c r="K14" s="75">
        <v>0</v>
      </c>
      <c r="L14" s="76">
        <v>0</v>
      </c>
      <c r="M14" s="175">
        <f t="shared" si="2"/>
        <v>0</v>
      </c>
      <c r="N14" s="174">
        <v>0</v>
      </c>
      <c r="O14" s="183">
        <v>0</v>
      </c>
      <c r="P14" s="76">
        <v>0</v>
      </c>
      <c r="Q14" s="175">
        <f t="shared" si="3"/>
        <v>0</v>
      </c>
      <c r="R14" s="174">
        <v>0</v>
      </c>
      <c r="S14" s="183">
        <v>0</v>
      </c>
      <c r="T14" s="76">
        <v>0</v>
      </c>
      <c r="U14" s="203">
        <f t="shared" si="4"/>
        <v>0</v>
      </c>
      <c r="V14" s="208">
        <v>0</v>
      </c>
    </row>
    <row r="15" spans="1:22" ht="16.2" x14ac:dyDescent="0.25">
      <c r="A15" s="12" t="s">
        <v>373</v>
      </c>
      <c r="B15" s="35" t="s">
        <v>5</v>
      </c>
      <c r="C15" s="13">
        <v>11313380</v>
      </c>
      <c r="D15" s="11">
        <v>17500</v>
      </c>
      <c r="E15" s="167">
        <f t="shared" si="0"/>
        <v>-11295880</v>
      </c>
      <c r="F15" s="166">
        <f t="shared" si="5"/>
        <v>0.1546840997120224</v>
      </c>
      <c r="G15" s="15">
        <v>12806432</v>
      </c>
      <c r="H15" s="11">
        <v>13151907</v>
      </c>
      <c r="I15" s="175">
        <f t="shared" si="1"/>
        <v>345475</v>
      </c>
      <c r="J15" s="176">
        <f t="shared" si="7"/>
        <v>102.69766785940064</v>
      </c>
      <c r="K15" s="15">
        <v>8281732.8600000003</v>
      </c>
      <c r="L15" s="11">
        <v>5413288</v>
      </c>
      <c r="M15" s="175">
        <f t="shared" si="2"/>
        <v>-2868444.8600000003</v>
      </c>
      <c r="N15" s="174">
        <f t="shared" si="8"/>
        <v>65.364194806930769</v>
      </c>
      <c r="O15" s="13">
        <v>60000</v>
      </c>
      <c r="P15" s="11">
        <v>0</v>
      </c>
      <c r="Q15" s="175">
        <f t="shared" si="3"/>
        <v>-60000</v>
      </c>
      <c r="R15" s="174">
        <f t="shared" si="9"/>
        <v>0</v>
      </c>
      <c r="S15" s="13">
        <v>0</v>
      </c>
      <c r="T15" s="11">
        <v>0</v>
      </c>
      <c r="U15" s="203">
        <f t="shared" si="4"/>
        <v>0</v>
      </c>
      <c r="V15" s="208">
        <v>0</v>
      </c>
    </row>
    <row r="16" spans="1:22" ht="16.2" x14ac:dyDescent="0.25">
      <c r="A16" s="12" t="s">
        <v>374</v>
      </c>
      <c r="B16" s="35" t="s">
        <v>6</v>
      </c>
      <c r="C16" s="13">
        <v>35000</v>
      </c>
      <c r="D16" s="11">
        <v>0</v>
      </c>
      <c r="E16" s="167">
        <f t="shared" si="0"/>
        <v>-35000</v>
      </c>
      <c r="F16" s="166">
        <f t="shared" si="5"/>
        <v>0</v>
      </c>
      <c r="G16" s="15">
        <v>35000</v>
      </c>
      <c r="H16" s="11">
        <v>17500</v>
      </c>
      <c r="I16" s="175">
        <f t="shared" si="1"/>
        <v>-17500</v>
      </c>
      <c r="J16" s="176">
        <f t="shared" si="7"/>
        <v>50</v>
      </c>
      <c r="K16" s="15">
        <v>35000</v>
      </c>
      <c r="L16" s="11">
        <v>17500</v>
      </c>
      <c r="M16" s="175">
        <f t="shared" si="2"/>
        <v>-17500</v>
      </c>
      <c r="N16" s="174">
        <f t="shared" si="8"/>
        <v>50</v>
      </c>
      <c r="O16" s="13">
        <v>80000</v>
      </c>
      <c r="P16" s="11">
        <v>0</v>
      </c>
      <c r="Q16" s="175">
        <f t="shared" si="3"/>
        <v>-80000</v>
      </c>
      <c r="R16" s="174">
        <f t="shared" si="9"/>
        <v>0</v>
      </c>
      <c r="S16" s="13">
        <v>0</v>
      </c>
      <c r="T16" s="11">
        <v>0</v>
      </c>
      <c r="U16" s="203">
        <f t="shared" si="4"/>
        <v>0</v>
      </c>
      <c r="V16" s="208">
        <v>0</v>
      </c>
    </row>
    <row r="17" spans="1:22" ht="16.8" thickBot="1" x14ac:dyDescent="0.3">
      <c r="A17" s="67"/>
      <c r="B17" s="68"/>
      <c r="C17" s="142"/>
      <c r="E17" s="167">
        <f t="shared" si="0"/>
        <v>0</v>
      </c>
      <c r="F17" s="166"/>
      <c r="G17" s="17"/>
      <c r="H17" s="23"/>
      <c r="I17" s="175">
        <f t="shared" si="1"/>
        <v>0</v>
      </c>
      <c r="J17" s="176">
        <v>0</v>
      </c>
      <c r="K17" s="17"/>
      <c r="L17" s="23"/>
      <c r="M17" s="175">
        <f t="shared" si="2"/>
        <v>0</v>
      </c>
      <c r="N17" s="174">
        <v>0</v>
      </c>
      <c r="O17" s="14"/>
      <c r="P17" s="23"/>
      <c r="Q17" s="175">
        <f t="shared" si="3"/>
        <v>0</v>
      </c>
      <c r="R17" s="174">
        <v>0</v>
      </c>
      <c r="S17" s="14"/>
      <c r="T17" s="23"/>
      <c r="U17" s="203">
        <f t="shared" si="4"/>
        <v>0</v>
      </c>
      <c r="V17" s="208">
        <v>0</v>
      </c>
    </row>
    <row r="18" spans="1:22" s="89" customFormat="1" ht="16.8" thickBot="1" x14ac:dyDescent="0.35">
      <c r="A18" s="83"/>
      <c r="B18" s="84" t="s">
        <v>7</v>
      </c>
      <c r="C18" s="144">
        <f>SUM(C19:C24)</f>
        <v>23772052</v>
      </c>
      <c r="D18" s="154">
        <f>D19+D20+D21+D22+D23+D24</f>
        <v>13367938.59</v>
      </c>
      <c r="E18" s="221">
        <f t="shared" si="0"/>
        <v>-10404113.41</v>
      </c>
      <c r="F18" s="222">
        <f t="shared" si="5"/>
        <v>56.233843801115704</v>
      </c>
      <c r="G18" s="87">
        <f t="shared" ref="G18:T18" si="13">G19+G20+G21+G22+G23+G24</f>
        <v>21725808.52</v>
      </c>
      <c r="H18" s="88">
        <f t="shared" si="13"/>
        <v>27277497.700000003</v>
      </c>
      <c r="I18" s="223">
        <f t="shared" si="1"/>
        <v>5551689.1800000034</v>
      </c>
      <c r="J18" s="224">
        <f t="shared" si="7"/>
        <v>125.55342957611597</v>
      </c>
      <c r="K18" s="87">
        <f t="shared" si="13"/>
        <v>21485961.869999997</v>
      </c>
      <c r="L18" s="88">
        <f t="shared" si="13"/>
        <v>23534722.349999998</v>
      </c>
      <c r="M18" s="223">
        <f t="shared" si="2"/>
        <v>2048760.4800000004</v>
      </c>
      <c r="N18" s="225">
        <f t="shared" si="8"/>
        <v>109.53534448397492</v>
      </c>
      <c r="O18" s="184">
        <f t="shared" si="13"/>
        <v>21239037.550000001</v>
      </c>
      <c r="P18" s="88">
        <f t="shared" si="13"/>
        <v>18015972.609999996</v>
      </c>
      <c r="Q18" s="223">
        <f t="shared" si="3"/>
        <v>-3223064.9400000051</v>
      </c>
      <c r="R18" s="225">
        <f t="shared" si="9"/>
        <v>84.824806997904645</v>
      </c>
      <c r="S18" s="171">
        <f t="shared" si="13"/>
        <v>23276204.07</v>
      </c>
      <c r="T18" s="88">
        <f t="shared" si="13"/>
        <v>19171933.499999996</v>
      </c>
      <c r="U18" s="226">
        <f t="shared" si="4"/>
        <v>-4104270.570000004</v>
      </c>
      <c r="V18" s="227">
        <f t="shared" si="10"/>
        <v>82.367096638021508</v>
      </c>
    </row>
    <row r="19" spans="1:22" ht="16.2" x14ac:dyDescent="0.25">
      <c r="A19" s="54" t="s">
        <v>9</v>
      </c>
      <c r="B19" s="55" t="s">
        <v>20</v>
      </c>
      <c r="C19" s="56">
        <v>16011361</v>
      </c>
      <c r="D19" s="57">
        <v>11778603.23</v>
      </c>
      <c r="E19" s="167">
        <f t="shared" si="0"/>
        <v>-4232757.7699999996</v>
      </c>
      <c r="F19" s="166">
        <f t="shared" si="5"/>
        <v>73.564035124809195</v>
      </c>
      <c r="G19" s="58">
        <v>11694511</v>
      </c>
      <c r="H19" s="57">
        <v>23912951.690000001</v>
      </c>
      <c r="I19" s="175">
        <f t="shared" si="1"/>
        <v>12218440.690000001</v>
      </c>
      <c r="J19" s="176">
        <f t="shared" si="7"/>
        <v>204.48013337197258</v>
      </c>
      <c r="K19" s="58">
        <v>11718041.27</v>
      </c>
      <c r="L19" s="57">
        <v>17649295.75</v>
      </c>
      <c r="M19" s="175">
        <f t="shared" si="2"/>
        <v>5931254.4800000004</v>
      </c>
      <c r="N19" s="174">
        <f t="shared" si="8"/>
        <v>150.61643275813449</v>
      </c>
      <c r="O19" s="56">
        <v>10305677.970000001</v>
      </c>
      <c r="P19" s="57">
        <v>14591352.529999999</v>
      </c>
      <c r="Q19" s="175">
        <f t="shared" si="3"/>
        <v>4285674.5599999987</v>
      </c>
      <c r="R19" s="174">
        <f t="shared" si="9"/>
        <v>141.58556644672643</v>
      </c>
      <c r="S19" s="56">
        <v>8128565.5999999996</v>
      </c>
      <c r="T19" s="57">
        <v>13324663.34</v>
      </c>
      <c r="U19" s="203">
        <f t="shared" si="4"/>
        <v>5196097.74</v>
      </c>
      <c r="V19" s="208">
        <f t="shared" si="10"/>
        <v>163.92391961504254</v>
      </c>
    </row>
    <row r="20" spans="1:22" ht="16.2" x14ac:dyDescent="0.25">
      <c r="A20" s="12" t="s">
        <v>10</v>
      </c>
      <c r="B20" s="35" t="s">
        <v>19</v>
      </c>
      <c r="C20" s="13">
        <v>4230704</v>
      </c>
      <c r="D20" s="11">
        <v>0</v>
      </c>
      <c r="E20" s="167">
        <f t="shared" si="0"/>
        <v>-4230704</v>
      </c>
      <c r="F20" s="166">
        <f t="shared" si="5"/>
        <v>0</v>
      </c>
      <c r="G20" s="15">
        <v>6547829.7300000004</v>
      </c>
      <c r="H20" s="11">
        <v>1809180.23</v>
      </c>
      <c r="I20" s="175">
        <f t="shared" si="1"/>
        <v>-4738649.5</v>
      </c>
      <c r="J20" s="176">
        <f t="shared" si="7"/>
        <v>27.630227183687012</v>
      </c>
      <c r="K20" s="15">
        <v>6131829.7300000004</v>
      </c>
      <c r="L20" s="11">
        <v>2615884.16</v>
      </c>
      <c r="M20" s="175">
        <f t="shared" si="2"/>
        <v>-3515945.5700000003</v>
      </c>
      <c r="N20" s="174">
        <f t="shared" si="8"/>
        <v>42.660743614614361</v>
      </c>
      <c r="O20" s="13">
        <v>6627562.6500000004</v>
      </c>
      <c r="P20" s="11">
        <v>1208396.45</v>
      </c>
      <c r="Q20" s="175">
        <f t="shared" si="3"/>
        <v>-5419166.2000000002</v>
      </c>
      <c r="R20" s="174">
        <f t="shared" si="9"/>
        <v>18.232893656614472</v>
      </c>
      <c r="S20" s="13">
        <v>5961129.25</v>
      </c>
      <c r="T20" s="11">
        <v>3579710.79</v>
      </c>
      <c r="U20" s="203">
        <f t="shared" si="4"/>
        <v>-2381418.46</v>
      </c>
      <c r="V20" s="208">
        <f t="shared" si="10"/>
        <v>60.050883647590766</v>
      </c>
    </row>
    <row r="21" spans="1:22" ht="16.2" x14ac:dyDescent="0.25">
      <c r="A21" s="12" t="s">
        <v>11</v>
      </c>
      <c r="B21" s="35" t="s">
        <v>18</v>
      </c>
      <c r="C21" s="13">
        <v>1800000</v>
      </c>
      <c r="D21" s="11">
        <v>1121800.3500000001</v>
      </c>
      <c r="E21" s="167">
        <f t="shared" si="0"/>
        <v>-678199.64999999991</v>
      </c>
      <c r="F21" s="166">
        <f t="shared" si="5"/>
        <v>62.32224166666667</v>
      </c>
      <c r="G21" s="15">
        <v>1530000</v>
      </c>
      <c r="H21" s="11">
        <v>1339759.56</v>
      </c>
      <c r="I21" s="175">
        <f t="shared" si="1"/>
        <v>-190240.43999999994</v>
      </c>
      <c r="J21" s="176">
        <f t="shared" si="7"/>
        <v>87.565984313725494</v>
      </c>
      <c r="K21" s="15">
        <v>1050000</v>
      </c>
      <c r="L21" s="11">
        <v>1660894.95</v>
      </c>
      <c r="M21" s="175">
        <f t="shared" si="2"/>
        <v>610894.94999999995</v>
      </c>
      <c r="N21" s="174">
        <f t="shared" si="8"/>
        <v>158.18047142857142</v>
      </c>
      <c r="O21" s="13">
        <v>1000000</v>
      </c>
      <c r="P21" s="11">
        <v>605392.71</v>
      </c>
      <c r="Q21" s="175">
        <f t="shared" si="3"/>
        <v>-394607.29000000004</v>
      </c>
      <c r="R21" s="174">
        <f t="shared" si="9"/>
        <v>60.539270999999992</v>
      </c>
      <c r="S21" s="13">
        <v>1000000</v>
      </c>
      <c r="T21" s="11">
        <v>964236.81</v>
      </c>
      <c r="U21" s="203">
        <f t="shared" si="4"/>
        <v>-35763.189999999944</v>
      </c>
      <c r="V21" s="208">
        <f t="shared" si="10"/>
        <v>96.423681000000002</v>
      </c>
    </row>
    <row r="22" spans="1:22" ht="16.2" x14ac:dyDescent="0.25">
      <c r="A22" s="12" t="s">
        <v>12</v>
      </c>
      <c r="B22" s="35" t="s">
        <v>17</v>
      </c>
      <c r="C22" s="13">
        <v>195000</v>
      </c>
      <c r="D22" s="11">
        <v>1000</v>
      </c>
      <c r="E22" s="167">
        <f t="shared" si="0"/>
        <v>-194000</v>
      </c>
      <c r="F22" s="166">
        <f t="shared" si="5"/>
        <v>0.51282051282051277</v>
      </c>
      <c r="G22" s="15">
        <v>166000</v>
      </c>
      <c r="H22" s="11">
        <v>74306.19</v>
      </c>
      <c r="I22" s="175">
        <f t="shared" si="1"/>
        <v>-91693.81</v>
      </c>
      <c r="J22" s="176">
        <f t="shared" si="7"/>
        <v>44.762765060240966</v>
      </c>
      <c r="K22" s="15">
        <v>193756</v>
      </c>
      <c r="L22" s="11">
        <v>77267.73</v>
      </c>
      <c r="M22" s="175">
        <f t="shared" si="2"/>
        <v>-116488.27</v>
      </c>
      <c r="N22" s="174">
        <f t="shared" si="8"/>
        <v>39.878883750696751</v>
      </c>
      <c r="O22" s="13">
        <v>245271.05</v>
      </c>
      <c r="P22" s="11">
        <v>176612.54</v>
      </c>
      <c r="Q22" s="175">
        <f t="shared" si="3"/>
        <v>-68658.50999999998</v>
      </c>
      <c r="R22" s="174">
        <f t="shared" si="9"/>
        <v>72.007087668927909</v>
      </c>
      <c r="S22" s="13">
        <v>165149.57</v>
      </c>
      <c r="T22" s="11">
        <v>249282.16</v>
      </c>
      <c r="U22" s="203">
        <f t="shared" si="4"/>
        <v>84132.59</v>
      </c>
      <c r="V22" s="208">
        <f t="shared" si="10"/>
        <v>150.94326918320164</v>
      </c>
    </row>
    <row r="23" spans="1:22" ht="16.2" x14ac:dyDescent="0.25">
      <c r="A23" s="12" t="s">
        <v>13</v>
      </c>
      <c r="B23" s="35" t="s">
        <v>16</v>
      </c>
      <c r="C23" s="13">
        <v>51643.98</v>
      </c>
      <c r="D23" s="11">
        <v>47110.01</v>
      </c>
      <c r="E23" s="167">
        <f t="shared" si="0"/>
        <v>-4533.9700000000012</v>
      </c>
      <c r="F23" s="166">
        <f t="shared" si="5"/>
        <v>91.220719239686787</v>
      </c>
      <c r="G23" s="15">
        <v>51643.98</v>
      </c>
      <c r="H23" s="11">
        <v>0</v>
      </c>
      <c r="I23" s="175">
        <f t="shared" si="1"/>
        <v>-51643.98</v>
      </c>
      <c r="J23" s="176">
        <f t="shared" si="7"/>
        <v>0</v>
      </c>
      <c r="K23" s="15">
        <v>1845385.29</v>
      </c>
      <c r="L23" s="11">
        <v>1184495.1499999999</v>
      </c>
      <c r="M23" s="175">
        <f t="shared" si="2"/>
        <v>-660890.14000000013</v>
      </c>
      <c r="N23" s="174">
        <f t="shared" si="8"/>
        <v>64.186875034643847</v>
      </c>
      <c r="O23" s="13">
        <f>1923043.48+45859</f>
        <v>1968902.48</v>
      </c>
      <c r="P23" s="11">
        <v>1133812</v>
      </c>
      <c r="Q23" s="175">
        <f t="shared" si="3"/>
        <v>-835090.48</v>
      </c>
      <c r="R23" s="174">
        <f t="shared" si="9"/>
        <v>57.585990749526609</v>
      </c>
      <c r="S23" s="13">
        <v>0</v>
      </c>
      <c r="T23" s="11">
        <v>20000</v>
      </c>
      <c r="U23" s="203">
        <f t="shared" si="4"/>
        <v>20000</v>
      </c>
      <c r="V23" s="208">
        <v>0</v>
      </c>
    </row>
    <row r="24" spans="1:22" ht="16.2" x14ac:dyDescent="0.25">
      <c r="A24" s="12" t="s">
        <v>14</v>
      </c>
      <c r="B24" s="35" t="s">
        <v>15</v>
      </c>
      <c r="C24" s="13">
        <v>1483343.02</v>
      </c>
      <c r="D24" s="11">
        <v>419425</v>
      </c>
      <c r="E24" s="167">
        <f t="shared" si="0"/>
        <v>-1063918.02</v>
      </c>
      <c r="F24" s="166">
        <f t="shared" si="5"/>
        <v>28.275658047051046</v>
      </c>
      <c r="G24" s="15">
        <v>1735823.81</v>
      </c>
      <c r="H24" s="11">
        <v>141300.03</v>
      </c>
      <c r="I24" s="175">
        <f t="shared" si="1"/>
        <v>-1594523.78</v>
      </c>
      <c r="J24" s="176">
        <f t="shared" si="7"/>
        <v>8.1402288173475394</v>
      </c>
      <c r="K24" s="15">
        <v>546949.57999999996</v>
      </c>
      <c r="L24" s="11">
        <v>346884.61</v>
      </c>
      <c r="M24" s="175">
        <f t="shared" si="2"/>
        <v>-200064.96999999997</v>
      </c>
      <c r="N24" s="174">
        <f t="shared" si="8"/>
        <v>63.421679563224096</v>
      </c>
      <c r="O24" s="13">
        <f>622546+469077.4</f>
        <v>1091623.3999999999</v>
      </c>
      <c r="P24" s="11">
        <v>300406.38</v>
      </c>
      <c r="Q24" s="175">
        <f t="shared" si="3"/>
        <v>-791217.0199999999</v>
      </c>
      <c r="R24" s="174">
        <f t="shared" si="9"/>
        <v>27.519232365301079</v>
      </c>
      <c r="S24" s="13">
        <v>8021359.6500000004</v>
      </c>
      <c r="T24" s="11">
        <v>1034040.4</v>
      </c>
      <c r="U24" s="203">
        <f t="shared" si="4"/>
        <v>-6987319.25</v>
      </c>
      <c r="V24" s="208">
        <f t="shared" si="10"/>
        <v>12.891086363394763</v>
      </c>
    </row>
    <row r="25" spans="1:22" ht="16.8" thickBot="1" x14ac:dyDescent="0.3">
      <c r="A25" s="67"/>
      <c r="B25" s="68"/>
      <c r="C25" s="142"/>
      <c r="E25" s="167">
        <f t="shared" si="0"/>
        <v>0</v>
      </c>
      <c r="F25" s="166"/>
      <c r="G25" s="17"/>
      <c r="H25" s="23"/>
      <c r="I25" s="175">
        <f t="shared" si="1"/>
        <v>0</v>
      </c>
      <c r="J25" s="176">
        <v>0</v>
      </c>
      <c r="K25" s="17"/>
      <c r="L25" s="23"/>
      <c r="M25" s="175">
        <f t="shared" si="2"/>
        <v>0</v>
      </c>
      <c r="N25" s="174">
        <v>0</v>
      </c>
      <c r="O25" s="14"/>
      <c r="P25" s="23"/>
      <c r="Q25" s="175">
        <f t="shared" si="3"/>
        <v>0</v>
      </c>
      <c r="R25" s="174">
        <v>0</v>
      </c>
      <c r="S25" s="14"/>
      <c r="T25" s="23"/>
      <c r="U25" s="203">
        <f t="shared" si="4"/>
        <v>0</v>
      </c>
      <c r="V25" s="208">
        <v>0</v>
      </c>
    </row>
    <row r="26" spans="1:22" s="234" customFormat="1" ht="16.8" thickBot="1" x14ac:dyDescent="0.35">
      <c r="A26" s="228"/>
      <c r="B26" s="229" t="s">
        <v>22</v>
      </c>
      <c r="C26" s="147">
        <f>SUM(C27:C31)</f>
        <v>1720000</v>
      </c>
      <c r="D26" s="156">
        <f>D27+D28+D29+D30+D31</f>
        <v>416241.7</v>
      </c>
      <c r="E26" s="158">
        <f t="shared" si="0"/>
        <v>-1303758.3</v>
      </c>
      <c r="F26" s="209">
        <f t="shared" si="5"/>
        <v>24.200098837209303</v>
      </c>
      <c r="G26" s="230">
        <f>G27+G28+G29+G30+G31</f>
        <v>2070000</v>
      </c>
      <c r="H26" s="231">
        <f>H27+H28+H29+H30+H31</f>
        <v>2140968.0700000003</v>
      </c>
      <c r="I26" s="210">
        <f t="shared" si="1"/>
        <v>70968.070000000298</v>
      </c>
      <c r="J26" s="211">
        <f t="shared" si="7"/>
        <v>103.42840917874399</v>
      </c>
      <c r="K26" s="230">
        <f t="shared" ref="K26:T26" si="14">K27+K28+K29+K30+K31</f>
        <v>1600000</v>
      </c>
      <c r="L26" s="231">
        <f t="shared" si="14"/>
        <v>1860477.9100000001</v>
      </c>
      <c r="M26" s="210">
        <f t="shared" si="2"/>
        <v>260477.91000000015</v>
      </c>
      <c r="N26" s="212">
        <f t="shared" si="8"/>
        <v>116.279869375</v>
      </c>
      <c r="O26" s="232">
        <f t="shared" si="14"/>
        <v>1600000</v>
      </c>
      <c r="P26" s="231">
        <f t="shared" si="14"/>
        <v>1403149.9100000001</v>
      </c>
      <c r="Q26" s="210">
        <f t="shared" si="3"/>
        <v>-196850.08999999985</v>
      </c>
      <c r="R26" s="212">
        <f t="shared" si="9"/>
        <v>87.696869375000006</v>
      </c>
      <c r="S26" s="233">
        <f t="shared" si="14"/>
        <v>950000</v>
      </c>
      <c r="T26" s="231">
        <f t="shared" si="14"/>
        <v>1154858.29</v>
      </c>
      <c r="U26" s="213">
        <f t="shared" si="4"/>
        <v>204858.29000000004</v>
      </c>
      <c r="V26" s="214">
        <f t="shared" si="10"/>
        <v>121.56403052631579</v>
      </c>
    </row>
    <row r="27" spans="1:22" ht="16.2" x14ac:dyDescent="0.25">
      <c r="A27" s="54" t="s">
        <v>23</v>
      </c>
      <c r="B27" s="55" t="s">
        <v>24</v>
      </c>
      <c r="C27" s="56">
        <v>542624</v>
      </c>
      <c r="D27" s="57">
        <v>0</v>
      </c>
      <c r="E27" s="167">
        <f t="shared" si="0"/>
        <v>-542624</v>
      </c>
      <c r="F27" s="166">
        <f t="shared" si="5"/>
        <v>0</v>
      </c>
      <c r="G27" s="58">
        <v>900000</v>
      </c>
      <c r="H27" s="57">
        <v>446312</v>
      </c>
      <c r="I27" s="175">
        <f t="shared" si="1"/>
        <v>-453688</v>
      </c>
      <c r="J27" s="176">
        <f t="shared" si="7"/>
        <v>49.590222222222224</v>
      </c>
      <c r="K27" s="58">
        <v>1000000</v>
      </c>
      <c r="L27" s="57">
        <v>1090796</v>
      </c>
      <c r="M27" s="175">
        <f t="shared" si="2"/>
        <v>90796</v>
      </c>
      <c r="N27" s="174">
        <f t="shared" si="8"/>
        <v>109.07960000000001</v>
      </c>
      <c r="O27" s="56">
        <v>750000</v>
      </c>
      <c r="P27" s="57">
        <v>476111</v>
      </c>
      <c r="Q27" s="175">
        <f t="shared" si="3"/>
        <v>-273889</v>
      </c>
      <c r="R27" s="174">
        <f t="shared" si="9"/>
        <v>63.481466666666662</v>
      </c>
      <c r="S27" s="56">
        <v>250000</v>
      </c>
      <c r="T27" s="57">
        <v>250290</v>
      </c>
      <c r="U27" s="203">
        <f t="shared" si="4"/>
        <v>290</v>
      </c>
      <c r="V27" s="208">
        <f t="shared" si="10"/>
        <v>100.116</v>
      </c>
    </row>
    <row r="28" spans="1:22" ht="16.2" x14ac:dyDescent="0.25">
      <c r="A28" s="12" t="s">
        <v>25</v>
      </c>
      <c r="B28" s="35" t="s">
        <v>29</v>
      </c>
      <c r="C28" s="13">
        <v>64906.22</v>
      </c>
      <c r="D28" s="11">
        <v>0</v>
      </c>
      <c r="E28" s="167">
        <f t="shared" si="0"/>
        <v>-64906.22</v>
      </c>
      <c r="F28" s="166">
        <f t="shared" si="5"/>
        <v>0</v>
      </c>
      <c r="G28" s="15">
        <v>100000</v>
      </c>
      <c r="H28" s="11">
        <v>0</v>
      </c>
      <c r="I28" s="175">
        <f t="shared" si="1"/>
        <v>-100000</v>
      </c>
      <c r="J28" s="176">
        <f t="shared" si="7"/>
        <v>0</v>
      </c>
      <c r="K28" s="15">
        <v>0</v>
      </c>
      <c r="L28" s="11">
        <v>0</v>
      </c>
      <c r="M28" s="175">
        <f t="shared" si="2"/>
        <v>0</v>
      </c>
      <c r="N28" s="174">
        <v>0</v>
      </c>
      <c r="O28" s="13">
        <v>0</v>
      </c>
      <c r="P28" s="11">
        <v>0</v>
      </c>
      <c r="Q28" s="175">
        <f t="shared" si="3"/>
        <v>0</v>
      </c>
      <c r="R28" s="174">
        <v>0</v>
      </c>
      <c r="S28" s="13"/>
      <c r="T28" s="11">
        <v>0</v>
      </c>
      <c r="U28" s="203">
        <f t="shared" si="4"/>
        <v>0</v>
      </c>
      <c r="V28" s="208">
        <v>0</v>
      </c>
    </row>
    <row r="29" spans="1:22" ht="16.2" x14ac:dyDescent="0.25">
      <c r="A29" s="12" t="s">
        <v>26</v>
      </c>
      <c r="B29" s="35" t="s">
        <v>30</v>
      </c>
      <c r="C29" s="13">
        <v>35000</v>
      </c>
      <c r="D29" s="11">
        <v>0</v>
      </c>
      <c r="E29" s="167">
        <f t="shared" si="0"/>
        <v>-35000</v>
      </c>
      <c r="F29" s="166">
        <f t="shared" si="5"/>
        <v>0</v>
      </c>
      <c r="G29" s="15">
        <v>20000</v>
      </c>
      <c r="H29" s="11">
        <v>0</v>
      </c>
      <c r="I29" s="175">
        <f t="shared" si="1"/>
        <v>-20000</v>
      </c>
      <c r="J29" s="176">
        <f t="shared" si="7"/>
        <v>0</v>
      </c>
      <c r="K29" s="15">
        <v>0</v>
      </c>
      <c r="L29" s="11">
        <v>0</v>
      </c>
      <c r="M29" s="175">
        <f t="shared" si="2"/>
        <v>0</v>
      </c>
      <c r="N29" s="174">
        <v>0</v>
      </c>
      <c r="O29" s="13">
        <v>0</v>
      </c>
      <c r="P29" s="11">
        <v>0</v>
      </c>
      <c r="Q29" s="175">
        <f t="shared" si="3"/>
        <v>0</v>
      </c>
      <c r="R29" s="174">
        <v>0</v>
      </c>
      <c r="S29" s="13"/>
      <c r="T29" s="11">
        <v>0</v>
      </c>
      <c r="U29" s="203">
        <f t="shared" si="4"/>
        <v>0</v>
      </c>
      <c r="V29" s="208">
        <v>0</v>
      </c>
    </row>
    <row r="30" spans="1:22" ht="16.2" x14ac:dyDescent="0.25">
      <c r="A30" s="12" t="s">
        <v>27</v>
      </c>
      <c r="B30" s="35" t="s">
        <v>31</v>
      </c>
      <c r="C30" s="13">
        <v>1057469.78</v>
      </c>
      <c r="D30" s="11">
        <v>416241.7</v>
      </c>
      <c r="E30" s="167">
        <f t="shared" si="0"/>
        <v>-641228.08000000007</v>
      </c>
      <c r="F30" s="166">
        <f t="shared" si="5"/>
        <v>39.362042100153445</v>
      </c>
      <c r="G30" s="15">
        <v>900000</v>
      </c>
      <c r="H30" s="11">
        <v>1694656.07</v>
      </c>
      <c r="I30" s="175">
        <f t="shared" si="1"/>
        <v>794656.07000000007</v>
      </c>
      <c r="J30" s="176">
        <f t="shared" si="7"/>
        <v>188.29511888888891</v>
      </c>
      <c r="K30" s="15">
        <v>600000</v>
      </c>
      <c r="L30" s="11">
        <v>769681.91</v>
      </c>
      <c r="M30" s="175">
        <f t="shared" si="2"/>
        <v>169681.91000000003</v>
      </c>
      <c r="N30" s="174">
        <f t="shared" si="8"/>
        <v>128.28031833333333</v>
      </c>
      <c r="O30" s="13">
        <v>850000</v>
      </c>
      <c r="P30" s="11">
        <v>927038.91</v>
      </c>
      <c r="Q30" s="175">
        <f t="shared" si="3"/>
        <v>77038.910000000033</v>
      </c>
      <c r="R30" s="174">
        <f t="shared" si="9"/>
        <v>109.06340117647059</v>
      </c>
      <c r="S30" s="13">
        <v>700000</v>
      </c>
      <c r="T30" s="11">
        <v>904568.29</v>
      </c>
      <c r="U30" s="203">
        <f t="shared" si="4"/>
        <v>204568.29000000004</v>
      </c>
      <c r="V30" s="208">
        <f t="shared" si="10"/>
        <v>129.22404142857141</v>
      </c>
    </row>
    <row r="31" spans="1:22" ht="16.2" x14ac:dyDescent="0.25">
      <c r="A31" s="12" t="s">
        <v>28</v>
      </c>
      <c r="B31" s="35" t="s">
        <v>32</v>
      </c>
      <c r="C31" s="13">
        <v>20000</v>
      </c>
      <c r="D31" s="11">
        <v>0</v>
      </c>
      <c r="E31" s="167">
        <f t="shared" si="0"/>
        <v>-20000</v>
      </c>
      <c r="F31" s="166">
        <f t="shared" si="5"/>
        <v>0</v>
      </c>
      <c r="G31" s="15">
        <v>150000</v>
      </c>
      <c r="H31" s="11">
        <v>0</v>
      </c>
      <c r="I31" s="175">
        <f t="shared" si="1"/>
        <v>-150000</v>
      </c>
      <c r="J31" s="176">
        <f t="shared" si="7"/>
        <v>0</v>
      </c>
      <c r="K31" s="15">
        <v>0</v>
      </c>
      <c r="L31" s="11">
        <v>0</v>
      </c>
      <c r="M31" s="175">
        <f t="shared" si="2"/>
        <v>0</v>
      </c>
      <c r="N31" s="174">
        <v>0</v>
      </c>
      <c r="O31" s="13">
        <v>0</v>
      </c>
      <c r="P31" s="11">
        <v>0</v>
      </c>
      <c r="Q31" s="175">
        <f t="shared" si="3"/>
        <v>0</v>
      </c>
      <c r="R31" s="174">
        <v>0</v>
      </c>
      <c r="S31" s="13"/>
      <c r="T31" s="11">
        <v>0</v>
      </c>
      <c r="U31" s="203">
        <f t="shared" si="4"/>
        <v>0</v>
      </c>
      <c r="V31" s="208">
        <v>0</v>
      </c>
    </row>
    <row r="32" spans="1:22" ht="16.8" thickBot="1" x14ac:dyDescent="0.3">
      <c r="A32" s="67"/>
      <c r="B32" s="68"/>
      <c r="C32" s="142"/>
      <c r="E32" s="167">
        <f t="shared" si="0"/>
        <v>0</v>
      </c>
      <c r="F32" s="166"/>
      <c r="G32" s="17"/>
      <c r="H32" s="23"/>
      <c r="I32" s="175">
        <f t="shared" si="1"/>
        <v>0</v>
      </c>
      <c r="J32" s="176">
        <v>0</v>
      </c>
      <c r="K32" s="17"/>
      <c r="L32" s="23"/>
      <c r="M32" s="175">
        <f t="shared" si="2"/>
        <v>0</v>
      </c>
      <c r="N32" s="174">
        <v>0</v>
      </c>
      <c r="O32" s="14"/>
      <c r="P32" s="23"/>
      <c r="Q32" s="175">
        <f t="shared" si="3"/>
        <v>0</v>
      </c>
      <c r="R32" s="174">
        <v>0</v>
      </c>
      <c r="S32" s="14"/>
      <c r="T32" s="23"/>
      <c r="U32" s="203">
        <f t="shared" si="4"/>
        <v>0</v>
      </c>
      <c r="V32" s="208">
        <v>0</v>
      </c>
    </row>
    <row r="33" spans="1:22" s="249" customFormat="1" ht="21.6" customHeight="1" thickBot="1" x14ac:dyDescent="0.35">
      <c r="A33" s="235" t="s">
        <v>343</v>
      </c>
      <c r="B33" s="236" t="s">
        <v>33</v>
      </c>
      <c r="C33" s="237">
        <f>SUM(C34:C41)</f>
        <v>2204683.3600000003</v>
      </c>
      <c r="D33" s="238">
        <f t="shared" ref="D33:T33" si="15">SUM(D34:D41)</f>
        <v>551676.6</v>
      </c>
      <c r="E33" s="239">
        <f t="shared" si="0"/>
        <v>-1653006.7600000002</v>
      </c>
      <c r="F33" s="240">
        <f t="shared" si="5"/>
        <v>25.022940255692767</v>
      </c>
      <c r="G33" s="241">
        <f t="shared" si="15"/>
        <v>2304083.3600000003</v>
      </c>
      <c r="H33" s="242">
        <f t="shared" si="15"/>
        <v>1239141.3600000001</v>
      </c>
      <c r="I33" s="243">
        <f t="shared" si="1"/>
        <v>-1064942.0000000002</v>
      </c>
      <c r="J33" s="244">
        <f t="shared" si="7"/>
        <v>53.780231284687538</v>
      </c>
      <c r="K33" s="241">
        <f t="shared" si="15"/>
        <v>1390080</v>
      </c>
      <c r="L33" s="242">
        <f t="shared" si="15"/>
        <v>1215488.1000000001</v>
      </c>
      <c r="M33" s="243">
        <f t="shared" si="2"/>
        <v>-174591.89999999991</v>
      </c>
      <c r="N33" s="245">
        <f t="shared" si="8"/>
        <v>87.440154523480672</v>
      </c>
      <c r="O33" s="246">
        <f t="shared" si="15"/>
        <v>1242611.3599999999</v>
      </c>
      <c r="P33" s="242">
        <f t="shared" si="15"/>
        <v>701843.85</v>
      </c>
      <c r="Q33" s="243">
        <f t="shared" si="3"/>
        <v>-540767.50999999989</v>
      </c>
      <c r="R33" s="245">
        <f t="shared" si="9"/>
        <v>56.481364374457357</v>
      </c>
      <c r="S33" s="237">
        <f t="shared" si="15"/>
        <v>768046.16</v>
      </c>
      <c r="T33" s="242">
        <f t="shared" si="15"/>
        <v>869625</v>
      </c>
      <c r="U33" s="247">
        <f t="shared" si="4"/>
        <v>101578.83999999997</v>
      </c>
      <c r="V33" s="248">
        <f t="shared" si="10"/>
        <v>113.22561654367232</v>
      </c>
    </row>
    <row r="34" spans="1:22" ht="16.2" x14ac:dyDescent="0.25">
      <c r="A34" s="96" t="s">
        <v>343</v>
      </c>
      <c r="B34" s="97" t="s">
        <v>344</v>
      </c>
      <c r="C34" s="56"/>
      <c r="D34" s="57">
        <v>70433</v>
      </c>
      <c r="E34" s="167">
        <f t="shared" si="0"/>
        <v>70433</v>
      </c>
      <c r="F34" s="166">
        <v>0</v>
      </c>
      <c r="G34" s="58">
        <v>0</v>
      </c>
      <c r="H34" s="57">
        <v>266679</v>
      </c>
      <c r="I34" s="175">
        <f t="shared" si="1"/>
        <v>266679</v>
      </c>
      <c r="J34" s="176">
        <v>0</v>
      </c>
      <c r="K34" s="58">
        <v>240000</v>
      </c>
      <c r="L34" s="57">
        <v>174338</v>
      </c>
      <c r="M34" s="175">
        <f t="shared" si="2"/>
        <v>-65662</v>
      </c>
      <c r="N34" s="174">
        <f t="shared" si="8"/>
        <v>72.640833333333333</v>
      </c>
      <c r="O34" s="56">
        <v>140000</v>
      </c>
      <c r="P34" s="57">
        <v>151574</v>
      </c>
      <c r="Q34" s="175">
        <f t="shared" si="3"/>
        <v>11574</v>
      </c>
      <c r="R34" s="174">
        <f t="shared" si="9"/>
        <v>108.26714285714286</v>
      </c>
      <c r="S34" s="56">
        <v>50000</v>
      </c>
      <c r="T34" s="57">
        <v>107743</v>
      </c>
      <c r="U34" s="203">
        <f t="shared" si="4"/>
        <v>57743</v>
      </c>
      <c r="V34" s="208">
        <f t="shared" si="10"/>
        <v>215.48600000000002</v>
      </c>
    </row>
    <row r="35" spans="1:22" ht="16.2" x14ac:dyDescent="0.25">
      <c r="A35" s="31" t="s">
        <v>34</v>
      </c>
      <c r="B35" s="36" t="s">
        <v>45</v>
      </c>
      <c r="C35" s="13">
        <v>33960</v>
      </c>
      <c r="D35" s="11">
        <v>4865</v>
      </c>
      <c r="E35" s="167">
        <f t="shared" si="0"/>
        <v>-29095</v>
      </c>
      <c r="F35" s="166">
        <f t="shared" si="5"/>
        <v>14.325677267373379</v>
      </c>
      <c r="G35" s="15">
        <v>33960</v>
      </c>
      <c r="H35" s="11">
        <v>22640</v>
      </c>
      <c r="I35" s="175">
        <f t="shared" si="1"/>
        <v>-11320</v>
      </c>
      <c r="J35" s="176">
        <f t="shared" si="7"/>
        <v>66.666666666666657</v>
      </c>
      <c r="K35" s="15">
        <v>33960</v>
      </c>
      <c r="L35" s="11">
        <v>84917</v>
      </c>
      <c r="M35" s="175">
        <f t="shared" si="2"/>
        <v>50957</v>
      </c>
      <c r="N35" s="174">
        <f t="shared" si="8"/>
        <v>250.05005889281509</v>
      </c>
      <c r="O35" s="13">
        <v>45960</v>
      </c>
      <c r="P35" s="11">
        <v>27440</v>
      </c>
      <c r="Q35" s="175">
        <f t="shared" si="3"/>
        <v>-18520</v>
      </c>
      <c r="R35" s="174">
        <f t="shared" si="9"/>
        <v>59.704090513489994</v>
      </c>
      <c r="S35" s="13">
        <v>40000</v>
      </c>
      <c r="T35" s="11">
        <f>21857+4224</f>
        <v>26081</v>
      </c>
      <c r="U35" s="203">
        <f t="shared" si="4"/>
        <v>-13919</v>
      </c>
      <c r="V35" s="208">
        <f t="shared" si="10"/>
        <v>65.202500000000001</v>
      </c>
    </row>
    <row r="36" spans="1:22" ht="16.2" x14ac:dyDescent="0.25">
      <c r="A36" s="31" t="s">
        <v>345</v>
      </c>
      <c r="B36" s="36" t="s">
        <v>346</v>
      </c>
      <c r="C36" s="13">
        <v>0</v>
      </c>
      <c r="D36" s="11">
        <v>0</v>
      </c>
      <c r="E36" s="167">
        <f t="shared" si="0"/>
        <v>0</v>
      </c>
      <c r="F36" s="166">
        <v>0</v>
      </c>
      <c r="G36" s="15">
        <v>0</v>
      </c>
      <c r="H36" s="11">
        <v>110689.3</v>
      </c>
      <c r="I36" s="175">
        <f t="shared" si="1"/>
        <v>110689.3</v>
      </c>
      <c r="J36" s="176">
        <v>0</v>
      </c>
      <c r="K36" s="15"/>
      <c r="L36" s="11">
        <v>83614.25</v>
      </c>
      <c r="M36" s="175">
        <f t="shared" si="2"/>
        <v>83614.25</v>
      </c>
      <c r="N36" s="174">
        <v>0</v>
      </c>
      <c r="O36" s="13"/>
      <c r="P36" s="11">
        <v>43576.85</v>
      </c>
      <c r="Q36" s="175">
        <f t="shared" si="3"/>
        <v>43576.85</v>
      </c>
      <c r="R36" s="174">
        <v>0</v>
      </c>
      <c r="S36" s="13"/>
      <c r="T36" s="11">
        <v>0</v>
      </c>
      <c r="U36" s="203">
        <f t="shared" si="4"/>
        <v>0</v>
      </c>
      <c r="V36" s="208">
        <v>0</v>
      </c>
    </row>
    <row r="37" spans="1:22" ht="16.2" x14ac:dyDescent="0.25">
      <c r="A37" s="31" t="s">
        <v>35</v>
      </c>
      <c r="B37" s="36" t="s">
        <v>44</v>
      </c>
      <c r="C37" s="13">
        <v>150000</v>
      </c>
      <c r="D37" s="11">
        <v>63092.6</v>
      </c>
      <c r="E37" s="167">
        <f t="shared" si="0"/>
        <v>-86907.4</v>
      </c>
      <c r="F37" s="166">
        <f t="shared" si="5"/>
        <v>42.061733333333336</v>
      </c>
      <c r="G37" s="15">
        <v>150000</v>
      </c>
      <c r="H37" s="11">
        <v>0</v>
      </c>
      <c r="I37" s="175">
        <f t="shared" si="1"/>
        <v>-150000</v>
      </c>
      <c r="J37" s="176">
        <f t="shared" si="7"/>
        <v>0</v>
      </c>
      <c r="K37" s="15">
        <v>106000</v>
      </c>
      <c r="L37" s="11">
        <v>0</v>
      </c>
      <c r="M37" s="175">
        <f t="shared" si="2"/>
        <v>-106000</v>
      </c>
      <c r="N37" s="174">
        <f t="shared" si="8"/>
        <v>0</v>
      </c>
      <c r="O37" s="13">
        <v>223680</v>
      </c>
      <c r="P37" s="11">
        <v>0</v>
      </c>
      <c r="Q37" s="175">
        <f t="shared" si="3"/>
        <v>-223680</v>
      </c>
      <c r="R37" s="174">
        <f t="shared" si="9"/>
        <v>0</v>
      </c>
      <c r="S37" s="13">
        <v>223680</v>
      </c>
      <c r="T37" s="11">
        <v>58202</v>
      </c>
      <c r="U37" s="203">
        <f t="shared" si="4"/>
        <v>-165478</v>
      </c>
      <c r="V37" s="208">
        <f t="shared" si="10"/>
        <v>26.020207439198856</v>
      </c>
    </row>
    <row r="38" spans="1:22" ht="16.2" x14ac:dyDescent="0.25">
      <c r="A38" s="31" t="s">
        <v>36</v>
      </c>
      <c r="B38" s="36" t="s">
        <v>43</v>
      </c>
      <c r="C38" s="13">
        <v>340000</v>
      </c>
      <c r="D38" s="11">
        <v>0</v>
      </c>
      <c r="E38" s="167">
        <f t="shared" si="0"/>
        <v>-340000</v>
      </c>
      <c r="F38" s="166">
        <f t="shared" si="5"/>
        <v>0</v>
      </c>
      <c r="G38" s="15">
        <v>340000</v>
      </c>
      <c r="H38" s="11">
        <v>839133.06</v>
      </c>
      <c r="I38" s="175">
        <f t="shared" si="1"/>
        <v>499133.06000000006</v>
      </c>
      <c r="J38" s="176">
        <f t="shared" si="7"/>
        <v>246.8038411764706</v>
      </c>
      <c r="K38" s="15"/>
      <c r="L38" s="11">
        <v>872618.85</v>
      </c>
      <c r="M38" s="175">
        <f t="shared" si="2"/>
        <v>872618.85</v>
      </c>
      <c r="N38" s="174">
        <v>0</v>
      </c>
      <c r="O38" s="13"/>
      <c r="P38" s="11">
        <v>479253</v>
      </c>
      <c r="Q38" s="175">
        <f t="shared" si="3"/>
        <v>479253</v>
      </c>
      <c r="R38" s="174">
        <v>0</v>
      </c>
      <c r="S38" s="13"/>
      <c r="T38" s="11">
        <v>0</v>
      </c>
      <c r="U38" s="203">
        <f t="shared" si="4"/>
        <v>0</v>
      </c>
      <c r="V38" s="208">
        <v>0</v>
      </c>
    </row>
    <row r="39" spans="1:22" ht="16.2" x14ac:dyDescent="0.25">
      <c r="A39" s="31" t="s">
        <v>37</v>
      </c>
      <c r="B39" s="36" t="s">
        <v>42</v>
      </c>
      <c r="C39" s="13">
        <v>1675723.36</v>
      </c>
      <c r="D39" s="11">
        <v>413286</v>
      </c>
      <c r="E39" s="167">
        <f t="shared" si="0"/>
        <v>-1262437.3600000001</v>
      </c>
      <c r="F39" s="166">
        <f t="shared" si="5"/>
        <v>24.663140102075083</v>
      </c>
      <c r="G39" s="15">
        <v>1773123.36</v>
      </c>
      <c r="H39" s="11">
        <v>0</v>
      </c>
      <c r="I39" s="175">
        <f t="shared" si="1"/>
        <v>-1773123.36</v>
      </c>
      <c r="J39" s="176">
        <f t="shared" si="7"/>
        <v>0</v>
      </c>
      <c r="K39" s="15">
        <v>1010120</v>
      </c>
      <c r="L39" s="11">
        <v>0</v>
      </c>
      <c r="M39" s="175">
        <f t="shared" si="2"/>
        <v>-1010120</v>
      </c>
      <c r="N39" s="174">
        <f t="shared" si="8"/>
        <v>0</v>
      </c>
      <c r="O39" s="13">
        <v>832971.36</v>
      </c>
      <c r="P39" s="11">
        <v>0</v>
      </c>
      <c r="Q39" s="175">
        <f t="shared" si="3"/>
        <v>-832971.36</v>
      </c>
      <c r="R39" s="174">
        <f t="shared" si="9"/>
        <v>0</v>
      </c>
      <c r="S39" s="13">
        <v>454366.16000000003</v>
      </c>
      <c r="T39" s="11">
        <f>277470.5+400128.5</f>
        <v>677599</v>
      </c>
      <c r="U39" s="203">
        <f t="shared" si="4"/>
        <v>223232.83999999997</v>
      </c>
      <c r="V39" s="208">
        <f t="shared" si="10"/>
        <v>149.13060426859252</v>
      </c>
    </row>
    <row r="40" spans="1:22" ht="16.2" x14ac:dyDescent="0.25">
      <c r="A40" s="31" t="s">
        <v>38</v>
      </c>
      <c r="B40" s="36" t="s">
        <v>41</v>
      </c>
      <c r="C40" s="13">
        <v>5000</v>
      </c>
      <c r="D40" s="11">
        <v>0</v>
      </c>
      <c r="E40" s="167">
        <f t="shared" si="0"/>
        <v>-5000</v>
      </c>
      <c r="F40" s="166">
        <f t="shared" si="5"/>
        <v>0</v>
      </c>
      <c r="G40" s="15">
        <v>5000</v>
      </c>
      <c r="H40" s="11">
        <v>0</v>
      </c>
      <c r="I40" s="175">
        <f t="shared" si="1"/>
        <v>-5000</v>
      </c>
      <c r="J40" s="176">
        <f t="shared" si="7"/>
        <v>0</v>
      </c>
      <c r="K40" s="15"/>
      <c r="L40" s="11">
        <v>0</v>
      </c>
      <c r="M40" s="175">
        <f t="shared" si="2"/>
        <v>0</v>
      </c>
      <c r="N40" s="174">
        <v>0</v>
      </c>
      <c r="O40" s="13">
        <v>0</v>
      </c>
      <c r="P40" s="11">
        <v>0</v>
      </c>
      <c r="Q40" s="175">
        <f t="shared" si="3"/>
        <v>0</v>
      </c>
      <c r="R40" s="174">
        <v>0</v>
      </c>
      <c r="S40" s="13"/>
      <c r="T40" s="11">
        <v>0</v>
      </c>
      <c r="U40" s="203">
        <f t="shared" si="4"/>
        <v>0</v>
      </c>
      <c r="V40" s="208">
        <v>0</v>
      </c>
    </row>
    <row r="41" spans="1:22" ht="16.2" x14ac:dyDescent="0.25">
      <c r="A41" s="31" t="s">
        <v>39</v>
      </c>
      <c r="B41" s="36" t="s">
        <v>40</v>
      </c>
      <c r="C41" s="13">
        <v>0</v>
      </c>
      <c r="D41" s="11">
        <v>0</v>
      </c>
      <c r="E41" s="167">
        <f t="shared" si="0"/>
        <v>0</v>
      </c>
      <c r="F41" s="166">
        <v>0</v>
      </c>
      <c r="G41" s="15">
        <v>2000</v>
      </c>
      <c r="H41" s="11">
        <v>0</v>
      </c>
      <c r="I41" s="175">
        <f t="shared" si="1"/>
        <v>-2000</v>
      </c>
      <c r="J41" s="176">
        <f t="shared" si="7"/>
        <v>0</v>
      </c>
      <c r="K41" s="15"/>
      <c r="L41" s="11">
        <v>0</v>
      </c>
      <c r="M41" s="175">
        <f t="shared" si="2"/>
        <v>0</v>
      </c>
      <c r="N41" s="174">
        <v>0</v>
      </c>
      <c r="O41" s="13">
        <v>0</v>
      </c>
      <c r="P41" s="11">
        <v>0</v>
      </c>
      <c r="Q41" s="175">
        <f t="shared" si="3"/>
        <v>0</v>
      </c>
      <c r="R41" s="174">
        <v>0</v>
      </c>
      <c r="S41" s="13"/>
      <c r="T41" s="11">
        <v>0</v>
      </c>
      <c r="U41" s="203">
        <f t="shared" si="4"/>
        <v>0</v>
      </c>
      <c r="V41" s="208">
        <v>0</v>
      </c>
    </row>
    <row r="42" spans="1:22" ht="16.8" thickBot="1" x14ac:dyDescent="0.3">
      <c r="A42" s="67"/>
      <c r="B42" s="68"/>
      <c r="C42" s="142"/>
      <c r="E42" s="167">
        <f t="shared" si="0"/>
        <v>0</v>
      </c>
      <c r="F42" s="166"/>
      <c r="G42" s="17"/>
      <c r="H42" s="23"/>
      <c r="I42" s="175">
        <f t="shared" si="1"/>
        <v>0</v>
      </c>
      <c r="J42" s="176">
        <v>0</v>
      </c>
      <c r="K42" s="17"/>
      <c r="L42" s="23"/>
      <c r="M42" s="175">
        <f t="shared" si="2"/>
        <v>0</v>
      </c>
      <c r="N42" s="174">
        <v>0</v>
      </c>
      <c r="O42" s="14"/>
      <c r="P42" s="23"/>
      <c r="Q42" s="175">
        <f t="shared" si="3"/>
        <v>0</v>
      </c>
      <c r="R42" s="174">
        <v>0</v>
      </c>
      <c r="S42" s="14"/>
      <c r="T42" s="23"/>
      <c r="U42" s="203">
        <f t="shared" si="4"/>
        <v>0</v>
      </c>
      <c r="V42" s="208">
        <v>0</v>
      </c>
    </row>
    <row r="43" spans="1:22" s="259" customFormat="1" ht="16.8" thickBot="1" x14ac:dyDescent="0.35">
      <c r="A43" s="250"/>
      <c r="B43" s="251" t="s">
        <v>46</v>
      </c>
      <c r="C43" s="252">
        <f>SUM(C44:C178)</f>
        <v>4261461.5</v>
      </c>
      <c r="D43" s="253">
        <f>SUM(D44:D178)</f>
        <v>1872435.6099999999</v>
      </c>
      <c r="E43" s="149">
        <f t="shared" si="0"/>
        <v>-2389025.89</v>
      </c>
      <c r="F43" s="138">
        <f t="shared" si="5"/>
        <v>43.938813245174217</v>
      </c>
      <c r="G43" s="254">
        <f>SUM(G44:G178)</f>
        <v>4209652.5</v>
      </c>
      <c r="H43" s="255">
        <f>SUM(H44:H178)</f>
        <v>3279720.47</v>
      </c>
      <c r="I43" s="256">
        <f t="shared" si="1"/>
        <v>-929932.0299999998</v>
      </c>
      <c r="J43" s="169">
        <f t="shared" si="7"/>
        <v>77.909529824611425</v>
      </c>
      <c r="K43" s="254">
        <f>SUM(K44:K178)</f>
        <v>3310677</v>
      </c>
      <c r="L43" s="255">
        <f>SUM(L44:L178)</f>
        <v>2068592.72</v>
      </c>
      <c r="M43" s="256">
        <f t="shared" si="2"/>
        <v>-1242084.28</v>
      </c>
      <c r="N43" s="173">
        <f t="shared" si="8"/>
        <v>62.482468691448915</v>
      </c>
      <c r="O43" s="257">
        <f>SUM(O44:O178)</f>
        <v>3213443.22</v>
      </c>
      <c r="P43" s="255">
        <f>SUM(P44:P178)</f>
        <v>2869755.26</v>
      </c>
      <c r="Q43" s="256">
        <f t="shared" si="3"/>
        <v>-343687.96000000043</v>
      </c>
      <c r="R43" s="173">
        <f t="shared" si="9"/>
        <v>89.30468234630888</v>
      </c>
      <c r="S43" s="258">
        <f>SUM(S44:S178)</f>
        <v>2275017.2000000002</v>
      </c>
      <c r="T43" s="255">
        <f>SUM(T44:T178)</f>
        <v>1898225.98</v>
      </c>
      <c r="U43" s="202">
        <f t="shared" si="4"/>
        <v>-376791.2200000002</v>
      </c>
      <c r="V43" s="204">
        <f t="shared" si="10"/>
        <v>83.437873788382774</v>
      </c>
    </row>
    <row r="44" spans="1:22" ht="16.2" x14ac:dyDescent="0.25">
      <c r="A44" s="357" t="s">
        <v>47</v>
      </c>
      <c r="B44" s="358" t="s">
        <v>51</v>
      </c>
      <c r="C44" s="359">
        <v>5000</v>
      </c>
      <c r="D44" s="57">
        <v>0</v>
      </c>
      <c r="E44" s="167">
        <f t="shared" si="0"/>
        <v>-5000</v>
      </c>
      <c r="F44" s="166">
        <f t="shared" si="5"/>
        <v>0</v>
      </c>
      <c r="G44" s="58">
        <v>5000</v>
      </c>
      <c r="H44" s="57">
        <v>6080</v>
      </c>
      <c r="I44" s="175">
        <f t="shared" si="1"/>
        <v>1080</v>
      </c>
      <c r="J44" s="176">
        <f t="shared" si="7"/>
        <v>121.6</v>
      </c>
      <c r="K44" s="58">
        <v>1000</v>
      </c>
      <c r="L44" s="57">
        <v>0</v>
      </c>
      <c r="M44" s="175">
        <f t="shared" si="2"/>
        <v>-1000</v>
      </c>
      <c r="N44" s="174">
        <f t="shared" si="8"/>
        <v>0</v>
      </c>
      <c r="O44" s="56">
        <v>0</v>
      </c>
      <c r="P44" s="57">
        <v>0</v>
      </c>
      <c r="Q44" s="175">
        <f t="shared" si="3"/>
        <v>0</v>
      </c>
      <c r="R44" s="174">
        <v>0</v>
      </c>
      <c r="S44" s="56"/>
      <c r="T44" s="57">
        <v>270</v>
      </c>
      <c r="U44" s="203">
        <f t="shared" si="4"/>
        <v>270</v>
      </c>
      <c r="V44" s="208">
        <v>0</v>
      </c>
    </row>
    <row r="45" spans="1:22" ht="16.2" x14ac:dyDescent="0.25">
      <c r="A45" s="357" t="s">
        <v>48</v>
      </c>
      <c r="B45" s="358" t="s">
        <v>52</v>
      </c>
      <c r="C45" s="359">
        <v>20000</v>
      </c>
      <c r="D45" s="11">
        <v>498</v>
      </c>
      <c r="E45" s="167">
        <f t="shared" si="0"/>
        <v>-19502</v>
      </c>
      <c r="F45" s="166">
        <f t="shared" si="5"/>
        <v>2.4899999999999998</v>
      </c>
      <c r="G45" s="15">
        <v>20000</v>
      </c>
      <c r="H45" s="11">
        <v>0</v>
      </c>
      <c r="I45" s="175">
        <f t="shared" si="1"/>
        <v>-20000</v>
      </c>
      <c r="J45" s="176">
        <f t="shared" si="7"/>
        <v>0</v>
      </c>
      <c r="K45" s="15">
        <v>0</v>
      </c>
      <c r="L45" s="11">
        <v>100</v>
      </c>
      <c r="M45" s="175">
        <f t="shared" si="2"/>
        <v>100</v>
      </c>
      <c r="N45" s="174">
        <v>0</v>
      </c>
      <c r="O45" s="13">
        <v>0</v>
      </c>
      <c r="P45" s="11">
        <v>0</v>
      </c>
      <c r="Q45" s="175">
        <f t="shared" si="3"/>
        <v>0</v>
      </c>
      <c r="R45" s="174">
        <v>0</v>
      </c>
      <c r="S45" s="13"/>
      <c r="T45" s="11">
        <v>0</v>
      </c>
      <c r="U45" s="203">
        <f t="shared" si="4"/>
        <v>0</v>
      </c>
      <c r="V45" s="208">
        <v>0</v>
      </c>
    </row>
    <row r="46" spans="1:22" ht="16.2" x14ac:dyDescent="0.25">
      <c r="A46" s="357" t="s">
        <v>49</v>
      </c>
      <c r="B46" s="358" t="s">
        <v>53</v>
      </c>
      <c r="C46" s="359">
        <v>10000</v>
      </c>
      <c r="D46" s="11">
        <v>0</v>
      </c>
      <c r="E46" s="167">
        <f t="shared" si="0"/>
        <v>-10000</v>
      </c>
      <c r="F46" s="166">
        <f t="shared" si="5"/>
        <v>0</v>
      </c>
      <c r="G46" s="15">
        <v>10000</v>
      </c>
      <c r="H46" s="11">
        <v>0</v>
      </c>
      <c r="I46" s="175">
        <f t="shared" si="1"/>
        <v>-10000</v>
      </c>
      <c r="J46" s="176">
        <f t="shared" si="7"/>
        <v>0</v>
      </c>
      <c r="K46" s="15">
        <v>1000</v>
      </c>
      <c r="L46" s="11">
        <v>0</v>
      </c>
      <c r="M46" s="175">
        <f t="shared" si="2"/>
        <v>-1000</v>
      </c>
      <c r="N46" s="174">
        <f t="shared" si="8"/>
        <v>0</v>
      </c>
      <c r="O46" s="13">
        <v>370</v>
      </c>
      <c r="P46" s="11">
        <v>390</v>
      </c>
      <c r="Q46" s="175">
        <f t="shared" si="3"/>
        <v>20</v>
      </c>
      <c r="R46" s="174">
        <f t="shared" si="9"/>
        <v>105.40540540540539</v>
      </c>
      <c r="S46" s="13">
        <v>3000</v>
      </c>
      <c r="T46" s="11"/>
      <c r="U46" s="203">
        <f t="shared" si="4"/>
        <v>-3000</v>
      </c>
      <c r="V46" s="208">
        <f t="shared" si="10"/>
        <v>0</v>
      </c>
    </row>
    <row r="47" spans="1:22" ht="16.2" x14ac:dyDescent="0.25">
      <c r="A47" s="357" t="s">
        <v>50</v>
      </c>
      <c r="B47" s="358" t="s">
        <v>248</v>
      </c>
      <c r="C47" s="359">
        <v>5000</v>
      </c>
      <c r="D47" s="11">
        <v>0</v>
      </c>
      <c r="E47" s="167">
        <f t="shared" si="0"/>
        <v>-5000</v>
      </c>
      <c r="F47" s="166">
        <f t="shared" si="5"/>
        <v>0</v>
      </c>
      <c r="G47" s="15">
        <v>5000</v>
      </c>
      <c r="H47" s="11">
        <v>0</v>
      </c>
      <c r="I47" s="175">
        <f t="shared" si="1"/>
        <v>-5000</v>
      </c>
      <c r="J47" s="176">
        <f t="shared" si="7"/>
        <v>0</v>
      </c>
      <c r="K47" s="15">
        <v>0</v>
      </c>
      <c r="L47" s="11">
        <v>0</v>
      </c>
      <c r="M47" s="175">
        <f t="shared" si="2"/>
        <v>0</v>
      </c>
      <c r="N47" s="174">
        <v>0</v>
      </c>
      <c r="O47" s="13">
        <v>0</v>
      </c>
      <c r="P47" s="11">
        <v>0</v>
      </c>
      <c r="Q47" s="175">
        <f t="shared" si="3"/>
        <v>0</v>
      </c>
      <c r="R47" s="174">
        <v>0</v>
      </c>
      <c r="S47" s="13"/>
      <c r="T47" s="11">
        <v>0</v>
      </c>
      <c r="U47" s="203">
        <f t="shared" si="4"/>
        <v>0</v>
      </c>
      <c r="V47" s="208">
        <v>0</v>
      </c>
    </row>
    <row r="48" spans="1:22" ht="16.2" x14ac:dyDescent="0.25">
      <c r="A48" s="357" t="s">
        <v>55</v>
      </c>
      <c r="B48" s="358" t="s">
        <v>54</v>
      </c>
      <c r="C48" s="359">
        <v>35000</v>
      </c>
      <c r="D48" s="11">
        <v>6051</v>
      </c>
      <c r="E48" s="167">
        <f t="shared" si="0"/>
        <v>-28949</v>
      </c>
      <c r="F48" s="166">
        <f t="shared" si="5"/>
        <v>17.288571428571426</v>
      </c>
      <c r="G48" s="15">
        <v>35000</v>
      </c>
      <c r="H48" s="11">
        <v>452</v>
      </c>
      <c r="I48" s="175">
        <f t="shared" si="1"/>
        <v>-34548</v>
      </c>
      <c r="J48" s="176">
        <f t="shared" si="7"/>
        <v>1.2914285714285716</v>
      </c>
      <c r="K48" s="15">
        <v>0</v>
      </c>
      <c r="L48" s="11">
        <v>1595</v>
      </c>
      <c r="M48" s="175">
        <f t="shared" si="2"/>
        <v>1595</v>
      </c>
      <c r="N48" s="174">
        <v>0</v>
      </c>
      <c r="O48" s="13">
        <v>17688</v>
      </c>
      <c r="P48" s="11">
        <v>11738</v>
      </c>
      <c r="Q48" s="175">
        <f t="shared" si="3"/>
        <v>-5950</v>
      </c>
      <c r="R48" s="174">
        <f t="shared" si="9"/>
        <v>66.361374943464497</v>
      </c>
      <c r="S48" s="13">
        <v>12571</v>
      </c>
      <c r="T48" s="11">
        <v>13783</v>
      </c>
      <c r="U48" s="203">
        <f t="shared" si="4"/>
        <v>1212</v>
      </c>
      <c r="V48" s="208">
        <f t="shared" si="10"/>
        <v>109.64123776946941</v>
      </c>
    </row>
    <row r="49" spans="1:22" ht="16.2" x14ac:dyDescent="0.25">
      <c r="A49" s="357" t="s">
        <v>56</v>
      </c>
      <c r="B49" s="358" t="s">
        <v>57</v>
      </c>
      <c r="C49" s="359">
        <v>5783</v>
      </c>
      <c r="D49" s="11">
        <v>90</v>
      </c>
      <c r="E49" s="167">
        <f t="shared" si="0"/>
        <v>-5693</v>
      </c>
      <c r="F49" s="166">
        <f t="shared" si="5"/>
        <v>1.55628566487982</v>
      </c>
      <c r="G49" s="15">
        <v>5783</v>
      </c>
      <c r="H49" s="11">
        <v>0</v>
      </c>
      <c r="I49" s="175">
        <f t="shared" si="1"/>
        <v>-5783</v>
      </c>
      <c r="J49" s="176">
        <f t="shared" si="7"/>
        <v>0</v>
      </c>
      <c r="K49" s="15">
        <v>0</v>
      </c>
      <c r="L49" s="11">
        <v>0</v>
      </c>
      <c r="M49" s="175">
        <f t="shared" si="2"/>
        <v>0</v>
      </c>
      <c r="N49" s="174">
        <v>0</v>
      </c>
      <c r="O49" s="13">
        <v>5583</v>
      </c>
      <c r="P49" s="11">
        <v>4577</v>
      </c>
      <c r="Q49" s="175">
        <f t="shared" si="3"/>
        <v>-1006</v>
      </c>
      <c r="R49" s="174">
        <f t="shared" si="9"/>
        <v>81.981013791868179</v>
      </c>
      <c r="S49" s="13">
        <v>7000</v>
      </c>
      <c r="T49" s="11">
        <v>5096</v>
      </c>
      <c r="U49" s="203">
        <f t="shared" si="4"/>
        <v>-1904</v>
      </c>
      <c r="V49" s="208">
        <f t="shared" si="10"/>
        <v>72.8</v>
      </c>
    </row>
    <row r="50" spans="1:22" ht="16.2" x14ac:dyDescent="0.25">
      <c r="A50" s="357" t="s">
        <v>249</v>
      </c>
      <c r="B50" s="358" t="s">
        <v>250</v>
      </c>
      <c r="C50" s="359">
        <v>121578.48</v>
      </c>
      <c r="D50" s="11">
        <v>16494</v>
      </c>
      <c r="E50" s="167">
        <f t="shared" si="0"/>
        <v>-105084.48</v>
      </c>
      <c r="F50" s="166">
        <f t="shared" si="5"/>
        <v>13.566545658409284</v>
      </c>
      <c r="G50" s="15">
        <v>50000</v>
      </c>
      <c r="H50" s="11">
        <v>42412</v>
      </c>
      <c r="I50" s="175">
        <f t="shared" si="1"/>
        <v>-7588</v>
      </c>
      <c r="J50" s="176">
        <f t="shared" si="7"/>
        <v>84.823999999999998</v>
      </c>
      <c r="K50" s="15">
        <v>22573</v>
      </c>
      <c r="L50" s="11">
        <v>68498</v>
      </c>
      <c r="M50" s="175">
        <f t="shared" si="2"/>
        <v>45925</v>
      </c>
      <c r="N50" s="174">
        <f t="shared" si="8"/>
        <v>303.45102556151153</v>
      </c>
      <c r="O50" s="13">
        <v>0</v>
      </c>
      <c r="P50" s="11">
        <v>0</v>
      </c>
      <c r="Q50" s="175">
        <f t="shared" si="3"/>
        <v>0</v>
      </c>
      <c r="R50" s="174">
        <v>0</v>
      </c>
      <c r="S50" s="13"/>
      <c r="T50" s="11">
        <v>0</v>
      </c>
      <c r="U50" s="203">
        <f t="shared" si="4"/>
        <v>0</v>
      </c>
      <c r="V50" s="208">
        <v>0</v>
      </c>
    </row>
    <row r="51" spans="1:22" ht="16.2" x14ac:dyDescent="0.25">
      <c r="A51" s="357" t="s">
        <v>58</v>
      </c>
      <c r="B51" s="358" t="s">
        <v>59</v>
      </c>
      <c r="C51" s="359">
        <v>5500</v>
      </c>
      <c r="D51" s="11">
        <v>1680</v>
      </c>
      <c r="E51" s="167">
        <f t="shared" si="0"/>
        <v>-3820</v>
      </c>
      <c r="F51" s="166">
        <f t="shared" si="5"/>
        <v>30.545454545454547</v>
      </c>
      <c r="G51" s="15">
        <v>5500</v>
      </c>
      <c r="H51" s="11">
        <v>3853</v>
      </c>
      <c r="I51" s="175">
        <f t="shared" si="1"/>
        <v>-1647</v>
      </c>
      <c r="J51" s="176">
        <f t="shared" si="7"/>
        <v>70.054545454545462</v>
      </c>
      <c r="K51" s="15">
        <v>500</v>
      </c>
      <c r="L51" s="11">
        <v>3859</v>
      </c>
      <c r="M51" s="175">
        <f t="shared" si="2"/>
        <v>3359</v>
      </c>
      <c r="N51" s="174">
        <f t="shared" si="8"/>
        <v>771.8</v>
      </c>
      <c r="O51" s="13">
        <v>7036</v>
      </c>
      <c r="P51" s="11">
        <v>1236</v>
      </c>
      <c r="Q51" s="175">
        <f t="shared" si="3"/>
        <v>-5800</v>
      </c>
      <c r="R51" s="174">
        <f t="shared" si="9"/>
        <v>17.566799317794203</v>
      </c>
      <c r="S51" s="13">
        <v>2500</v>
      </c>
      <c r="T51" s="11">
        <v>793</v>
      </c>
      <c r="U51" s="203">
        <f t="shared" si="4"/>
        <v>-1707</v>
      </c>
      <c r="V51" s="208">
        <f t="shared" si="10"/>
        <v>31.72</v>
      </c>
    </row>
    <row r="52" spans="1:22" ht="16.2" x14ac:dyDescent="0.25">
      <c r="A52" s="357" t="s">
        <v>60</v>
      </c>
      <c r="B52" s="358" t="s">
        <v>61</v>
      </c>
      <c r="C52" s="359">
        <v>3848</v>
      </c>
      <c r="D52" s="11">
        <v>1130</v>
      </c>
      <c r="E52" s="167">
        <f t="shared" si="0"/>
        <v>-2718</v>
      </c>
      <c r="F52" s="166">
        <f t="shared" si="5"/>
        <v>29.365904365904367</v>
      </c>
      <c r="G52" s="15">
        <v>3848</v>
      </c>
      <c r="H52" s="11">
        <v>8282</v>
      </c>
      <c r="I52" s="175">
        <f t="shared" si="1"/>
        <v>4434</v>
      </c>
      <c r="J52" s="176">
        <f t="shared" si="7"/>
        <v>215.22869022869023</v>
      </c>
      <c r="K52" s="15">
        <v>3848</v>
      </c>
      <c r="L52" s="11">
        <v>2305</v>
      </c>
      <c r="M52" s="175">
        <f t="shared" si="2"/>
        <v>-1543</v>
      </c>
      <c r="N52" s="174">
        <f t="shared" si="8"/>
        <v>59.901247401247403</v>
      </c>
      <c r="O52" s="13">
        <v>3848</v>
      </c>
      <c r="P52" s="11">
        <v>250</v>
      </c>
      <c r="Q52" s="175">
        <f t="shared" si="3"/>
        <v>-3598</v>
      </c>
      <c r="R52" s="174">
        <f t="shared" si="9"/>
        <v>6.496881496881497</v>
      </c>
      <c r="S52" s="13">
        <v>500</v>
      </c>
      <c r="T52" s="11">
        <v>713</v>
      </c>
      <c r="U52" s="203">
        <f t="shared" si="4"/>
        <v>213</v>
      </c>
      <c r="V52" s="208">
        <f t="shared" si="10"/>
        <v>142.6</v>
      </c>
    </row>
    <row r="53" spans="1:22" ht="16.2" x14ac:dyDescent="0.25">
      <c r="A53" s="357" t="s">
        <v>62</v>
      </c>
      <c r="B53" s="358" t="s">
        <v>63</v>
      </c>
      <c r="C53" s="359">
        <v>10820</v>
      </c>
      <c r="D53" s="11"/>
      <c r="E53" s="167">
        <f t="shared" si="0"/>
        <v>-10820</v>
      </c>
      <c r="F53" s="166">
        <f t="shared" si="5"/>
        <v>0</v>
      </c>
      <c r="G53" s="15">
        <v>10820</v>
      </c>
      <c r="H53" s="11">
        <v>140</v>
      </c>
      <c r="I53" s="175">
        <f t="shared" si="1"/>
        <v>-10680</v>
      </c>
      <c r="J53" s="176">
        <f t="shared" si="7"/>
        <v>1.2939001848428837</v>
      </c>
      <c r="K53" s="15">
        <v>2543</v>
      </c>
      <c r="L53" s="11">
        <v>100</v>
      </c>
      <c r="M53" s="175">
        <f t="shared" si="2"/>
        <v>-2443</v>
      </c>
      <c r="N53" s="174">
        <f t="shared" si="8"/>
        <v>3.9323633503735742</v>
      </c>
      <c r="O53" s="13">
        <v>40622</v>
      </c>
      <c r="P53" s="11">
        <v>38638.769999999997</v>
      </c>
      <c r="Q53" s="175">
        <f t="shared" si="3"/>
        <v>-1983.2300000000032</v>
      </c>
      <c r="R53" s="174">
        <f t="shared" si="9"/>
        <v>95.117842548372806</v>
      </c>
      <c r="S53" s="13">
        <v>15000</v>
      </c>
      <c r="T53" s="11">
        <f>21714</f>
        <v>21714</v>
      </c>
      <c r="U53" s="203">
        <f t="shared" si="4"/>
        <v>6714</v>
      </c>
      <c r="V53" s="208">
        <f t="shared" si="10"/>
        <v>144.76</v>
      </c>
    </row>
    <row r="54" spans="1:22" ht="16.2" x14ac:dyDescent="0.25">
      <c r="A54" s="357" t="s">
        <v>64</v>
      </c>
      <c r="B54" s="358" t="s">
        <v>65</v>
      </c>
      <c r="C54" s="359">
        <v>9317</v>
      </c>
      <c r="D54" s="11"/>
      <c r="E54" s="167">
        <f t="shared" si="0"/>
        <v>-9317</v>
      </c>
      <c r="F54" s="166">
        <f t="shared" si="5"/>
        <v>0</v>
      </c>
      <c r="G54" s="15">
        <v>9317</v>
      </c>
      <c r="H54" s="11">
        <v>7200</v>
      </c>
      <c r="I54" s="175">
        <f t="shared" si="1"/>
        <v>-2117</v>
      </c>
      <c r="J54" s="176">
        <f t="shared" si="7"/>
        <v>77.278093807019431</v>
      </c>
      <c r="K54" s="15">
        <v>9317</v>
      </c>
      <c r="L54" s="11">
        <v>0</v>
      </c>
      <c r="M54" s="175">
        <f t="shared" si="2"/>
        <v>-9317</v>
      </c>
      <c r="N54" s="174">
        <f t="shared" si="8"/>
        <v>0</v>
      </c>
      <c r="O54" s="13">
        <v>0</v>
      </c>
      <c r="P54" s="11">
        <v>0</v>
      </c>
      <c r="Q54" s="175">
        <f t="shared" si="3"/>
        <v>0</v>
      </c>
      <c r="R54" s="174">
        <v>0</v>
      </c>
      <c r="S54" s="13"/>
      <c r="T54" s="11">
        <v>0</v>
      </c>
      <c r="U54" s="203">
        <f t="shared" si="4"/>
        <v>0</v>
      </c>
      <c r="V54" s="208">
        <v>0</v>
      </c>
    </row>
    <row r="55" spans="1:22" ht="16.2" x14ac:dyDescent="0.25">
      <c r="A55" s="357" t="s">
        <v>66</v>
      </c>
      <c r="B55" s="358" t="s">
        <v>67</v>
      </c>
      <c r="C55" s="359">
        <v>96000</v>
      </c>
      <c r="D55" s="11">
        <v>2610</v>
      </c>
      <c r="E55" s="167">
        <f t="shared" si="0"/>
        <v>-93390</v>
      </c>
      <c r="F55" s="166">
        <f t="shared" si="5"/>
        <v>2.71875</v>
      </c>
      <c r="G55" s="15">
        <v>96000</v>
      </c>
      <c r="H55" s="11">
        <v>8250</v>
      </c>
      <c r="I55" s="175">
        <f t="shared" si="1"/>
        <v>-87750</v>
      </c>
      <c r="J55" s="176">
        <f t="shared" si="7"/>
        <v>8.59375</v>
      </c>
      <c r="K55" s="15">
        <v>96000</v>
      </c>
      <c r="L55" s="11">
        <v>13893</v>
      </c>
      <c r="M55" s="175">
        <f t="shared" si="2"/>
        <v>-82107</v>
      </c>
      <c r="N55" s="174">
        <f t="shared" si="8"/>
        <v>14.471875000000001</v>
      </c>
      <c r="O55" s="13">
        <v>0</v>
      </c>
      <c r="P55" s="11">
        <v>0</v>
      </c>
      <c r="Q55" s="175">
        <f t="shared" si="3"/>
        <v>0</v>
      </c>
      <c r="R55" s="174">
        <v>0</v>
      </c>
      <c r="S55" s="13"/>
      <c r="T55" s="11">
        <v>0</v>
      </c>
      <c r="U55" s="203">
        <f t="shared" si="4"/>
        <v>0</v>
      </c>
      <c r="V55" s="208">
        <v>0</v>
      </c>
    </row>
    <row r="56" spans="1:22" ht="16.2" x14ac:dyDescent="0.25">
      <c r="A56" s="357" t="s">
        <v>68</v>
      </c>
      <c r="B56" s="358" t="s">
        <v>71</v>
      </c>
      <c r="C56" s="359">
        <v>6787</v>
      </c>
      <c r="D56" s="11"/>
      <c r="E56" s="167">
        <f t="shared" si="0"/>
        <v>-6787</v>
      </c>
      <c r="F56" s="166">
        <f t="shared" si="5"/>
        <v>0</v>
      </c>
      <c r="G56" s="15">
        <v>6787</v>
      </c>
      <c r="H56" s="11">
        <v>800</v>
      </c>
      <c r="I56" s="175">
        <f t="shared" si="1"/>
        <v>-5987</v>
      </c>
      <c r="J56" s="176">
        <f t="shared" si="7"/>
        <v>11.787240312361869</v>
      </c>
      <c r="K56" s="15">
        <v>6787</v>
      </c>
      <c r="L56" s="11">
        <v>0</v>
      </c>
      <c r="M56" s="175">
        <f t="shared" si="2"/>
        <v>-6787</v>
      </c>
      <c r="N56" s="174">
        <f t="shared" si="8"/>
        <v>0</v>
      </c>
      <c r="O56" s="13">
        <v>6787</v>
      </c>
      <c r="P56" s="11">
        <v>0</v>
      </c>
      <c r="Q56" s="175">
        <f t="shared" si="3"/>
        <v>-6787</v>
      </c>
      <c r="R56" s="174">
        <f t="shared" si="9"/>
        <v>0</v>
      </c>
      <c r="S56" s="13">
        <v>10000</v>
      </c>
      <c r="T56" s="11">
        <v>6243</v>
      </c>
      <c r="U56" s="203">
        <f t="shared" si="4"/>
        <v>-3757</v>
      </c>
      <c r="V56" s="208">
        <f t="shared" si="10"/>
        <v>62.43</v>
      </c>
    </row>
    <row r="57" spans="1:22" ht="16.2" x14ac:dyDescent="0.25">
      <c r="A57" s="357" t="s">
        <v>69</v>
      </c>
      <c r="B57" s="358" t="s">
        <v>72</v>
      </c>
      <c r="C57" s="359">
        <v>40000</v>
      </c>
      <c r="D57" s="11">
        <v>8976</v>
      </c>
      <c r="E57" s="167">
        <f t="shared" si="0"/>
        <v>-31024</v>
      </c>
      <c r="F57" s="166">
        <f t="shared" si="5"/>
        <v>22.439999999999998</v>
      </c>
      <c r="G57" s="15">
        <v>40000</v>
      </c>
      <c r="H57" s="11">
        <v>0</v>
      </c>
      <c r="I57" s="175">
        <f t="shared" si="1"/>
        <v>-40000</v>
      </c>
      <c r="J57" s="176">
        <f t="shared" si="7"/>
        <v>0</v>
      </c>
      <c r="K57" s="15">
        <v>0</v>
      </c>
      <c r="L57" s="11">
        <v>6638.36</v>
      </c>
      <c r="M57" s="175">
        <f t="shared" si="2"/>
        <v>6638.36</v>
      </c>
      <c r="N57" s="174">
        <v>0</v>
      </c>
      <c r="O57" s="13">
        <v>26963</v>
      </c>
      <c r="P57" s="11">
        <v>8840</v>
      </c>
      <c r="Q57" s="175">
        <f t="shared" si="3"/>
        <v>-18123</v>
      </c>
      <c r="R57" s="174">
        <f t="shared" si="9"/>
        <v>32.785669250454326</v>
      </c>
      <c r="S57" s="13">
        <v>22278.2</v>
      </c>
      <c r="T57" s="11">
        <v>13364</v>
      </c>
      <c r="U57" s="203">
        <f t="shared" si="4"/>
        <v>-8914.2000000000007</v>
      </c>
      <c r="V57" s="208">
        <f t="shared" si="10"/>
        <v>59.986893016491457</v>
      </c>
    </row>
    <row r="58" spans="1:22" ht="16.2" x14ac:dyDescent="0.25">
      <c r="A58" s="357" t="s">
        <v>70</v>
      </c>
      <c r="B58" s="358" t="s">
        <v>73</v>
      </c>
      <c r="C58" s="359">
        <v>45500</v>
      </c>
      <c r="D58" s="11">
        <v>12774</v>
      </c>
      <c r="E58" s="167">
        <f t="shared" si="0"/>
        <v>-32726</v>
      </c>
      <c r="F58" s="166">
        <f t="shared" si="5"/>
        <v>28.074725274725274</v>
      </c>
      <c r="G58" s="15">
        <v>45500</v>
      </c>
      <c r="H58" s="11">
        <v>29613</v>
      </c>
      <c r="I58" s="175">
        <f t="shared" si="1"/>
        <v>-15887</v>
      </c>
      <c r="J58" s="176">
        <f t="shared" si="7"/>
        <v>65.083516483516476</v>
      </c>
      <c r="K58" s="15">
        <v>45500</v>
      </c>
      <c r="L58" s="11">
        <v>17397</v>
      </c>
      <c r="M58" s="175">
        <f t="shared" si="2"/>
        <v>-28103</v>
      </c>
      <c r="N58" s="174">
        <f t="shared" si="8"/>
        <v>38.235164835164838</v>
      </c>
      <c r="O58" s="13">
        <v>26846</v>
      </c>
      <c r="P58" s="11">
        <v>25818</v>
      </c>
      <c r="Q58" s="175">
        <f t="shared" si="3"/>
        <v>-1028</v>
      </c>
      <c r="R58" s="174">
        <f t="shared" si="9"/>
        <v>96.170751694852115</v>
      </c>
      <c r="S58" s="13">
        <v>20000</v>
      </c>
      <c r="T58" s="11">
        <v>17332.52</v>
      </c>
      <c r="U58" s="203">
        <f t="shared" si="4"/>
        <v>-2667.4799999999996</v>
      </c>
      <c r="V58" s="208">
        <f t="shared" si="10"/>
        <v>86.662599999999998</v>
      </c>
    </row>
    <row r="59" spans="1:22" ht="16.2" x14ac:dyDescent="0.25">
      <c r="A59" s="357" t="s">
        <v>74</v>
      </c>
      <c r="B59" s="358" t="s">
        <v>75</v>
      </c>
      <c r="C59" s="359">
        <v>7072</v>
      </c>
      <c r="D59" s="11">
        <v>2581</v>
      </c>
      <c r="E59" s="167">
        <f t="shared" si="0"/>
        <v>-4491</v>
      </c>
      <c r="F59" s="166">
        <f t="shared" si="5"/>
        <v>36.496040723981899</v>
      </c>
      <c r="G59" s="15">
        <v>7072</v>
      </c>
      <c r="H59" s="11">
        <v>8953</v>
      </c>
      <c r="I59" s="175">
        <f t="shared" si="1"/>
        <v>1881</v>
      </c>
      <c r="J59" s="176">
        <f t="shared" si="7"/>
        <v>126.59785067873304</v>
      </c>
      <c r="K59" s="15">
        <v>7072</v>
      </c>
      <c r="L59" s="11">
        <v>980</v>
      </c>
      <c r="M59" s="175">
        <f t="shared" si="2"/>
        <v>-6092</v>
      </c>
      <c r="N59" s="174">
        <f t="shared" si="8"/>
        <v>13.857466063348417</v>
      </c>
      <c r="O59" s="13">
        <v>2337</v>
      </c>
      <c r="P59" s="11">
        <v>80</v>
      </c>
      <c r="Q59" s="175">
        <f t="shared" si="3"/>
        <v>-2257</v>
      </c>
      <c r="R59" s="174">
        <f t="shared" si="9"/>
        <v>3.4231921266581091</v>
      </c>
      <c r="S59" s="13">
        <v>2500</v>
      </c>
      <c r="T59" s="11">
        <v>1708</v>
      </c>
      <c r="U59" s="203">
        <f t="shared" si="4"/>
        <v>-792</v>
      </c>
      <c r="V59" s="208">
        <f t="shared" si="10"/>
        <v>68.320000000000007</v>
      </c>
    </row>
    <row r="60" spans="1:22" ht="16.2" x14ac:dyDescent="0.25">
      <c r="A60" s="357" t="s">
        <v>77</v>
      </c>
      <c r="B60" s="358" t="s">
        <v>76</v>
      </c>
      <c r="C60" s="359">
        <v>110000</v>
      </c>
      <c r="D60" s="11">
        <v>30660</v>
      </c>
      <c r="E60" s="167">
        <f t="shared" si="0"/>
        <v>-79340</v>
      </c>
      <c r="F60" s="166">
        <v>0</v>
      </c>
      <c r="G60" s="15">
        <v>0</v>
      </c>
      <c r="H60" s="11">
        <v>0</v>
      </c>
      <c r="I60" s="175">
        <f t="shared" si="1"/>
        <v>0</v>
      </c>
      <c r="J60" s="176">
        <v>0</v>
      </c>
      <c r="K60" s="15">
        <v>25000</v>
      </c>
      <c r="L60" s="11">
        <v>0</v>
      </c>
      <c r="M60" s="175">
        <f t="shared" si="2"/>
        <v>-25000</v>
      </c>
      <c r="N60" s="174">
        <f t="shared" si="8"/>
        <v>0</v>
      </c>
      <c r="O60" s="13">
        <v>25000</v>
      </c>
      <c r="P60" s="11">
        <v>0</v>
      </c>
      <c r="Q60" s="175">
        <f t="shared" si="3"/>
        <v>-25000</v>
      </c>
      <c r="R60" s="174">
        <f t="shared" si="9"/>
        <v>0</v>
      </c>
      <c r="S60" s="13"/>
      <c r="T60" s="11">
        <v>180563.75</v>
      </c>
      <c r="U60" s="203">
        <f t="shared" si="4"/>
        <v>180563.75</v>
      </c>
      <c r="V60" s="208">
        <v>0</v>
      </c>
    </row>
    <row r="61" spans="1:22" ht="16.2" x14ac:dyDescent="0.25">
      <c r="A61" s="357" t="s">
        <v>347</v>
      </c>
      <c r="B61" s="358" t="s">
        <v>348</v>
      </c>
      <c r="C61" s="359">
        <v>0</v>
      </c>
      <c r="D61" s="11">
        <v>2023</v>
      </c>
      <c r="E61" s="167">
        <f t="shared" si="0"/>
        <v>2023</v>
      </c>
      <c r="F61" s="166" t="e">
        <f t="shared" si="5"/>
        <v>#DIV/0!</v>
      </c>
      <c r="G61" s="15">
        <v>140000</v>
      </c>
      <c r="H61" s="11">
        <v>158077</v>
      </c>
      <c r="I61" s="175">
        <f t="shared" si="1"/>
        <v>18077</v>
      </c>
      <c r="J61" s="176">
        <f t="shared" si="7"/>
        <v>112.91214285714287</v>
      </c>
      <c r="K61" s="15">
        <f>31900+156</f>
        <v>32056</v>
      </c>
      <c r="L61" s="11">
        <v>146064</v>
      </c>
      <c r="M61" s="175">
        <f t="shared" si="2"/>
        <v>114008</v>
      </c>
      <c r="N61" s="174">
        <f t="shared" si="8"/>
        <v>455.65260793611185</v>
      </c>
      <c r="O61" s="13">
        <v>1631580.7</v>
      </c>
      <c r="P61" s="11">
        <v>1675926.42</v>
      </c>
      <c r="Q61" s="175">
        <f t="shared" si="3"/>
        <v>44345.719999999972</v>
      </c>
      <c r="R61" s="174">
        <f t="shared" si="9"/>
        <v>102.71796056425526</v>
      </c>
      <c r="S61" s="13">
        <v>1104000</v>
      </c>
      <c r="T61" s="11">
        <v>979224.3</v>
      </c>
      <c r="U61" s="203">
        <f t="shared" si="4"/>
        <v>-124775.69999999995</v>
      </c>
      <c r="V61" s="208">
        <f t="shared" si="10"/>
        <v>88.697853260869579</v>
      </c>
    </row>
    <row r="62" spans="1:22" ht="16.2" x14ac:dyDescent="0.25">
      <c r="A62" s="357" t="s">
        <v>78</v>
      </c>
      <c r="B62" s="358" t="s">
        <v>80</v>
      </c>
      <c r="C62" s="359">
        <v>4892</v>
      </c>
      <c r="D62" s="11">
        <v>100</v>
      </c>
      <c r="E62" s="167">
        <f t="shared" si="0"/>
        <v>-4792</v>
      </c>
      <c r="F62" s="166">
        <v>0</v>
      </c>
      <c r="G62" s="15">
        <v>0</v>
      </c>
      <c r="H62" s="11">
        <v>1600</v>
      </c>
      <c r="I62" s="175">
        <f t="shared" si="1"/>
        <v>1600</v>
      </c>
      <c r="J62" s="176">
        <v>0</v>
      </c>
      <c r="K62" s="15">
        <v>0</v>
      </c>
      <c r="L62" s="11">
        <v>150</v>
      </c>
      <c r="M62" s="175">
        <f t="shared" si="2"/>
        <v>150</v>
      </c>
      <c r="N62" s="174">
        <v>0</v>
      </c>
      <c r="O62" s="13">
        <v>4604</v>
      </c>
      <c r="P62" s="11">
        <v>2165</v>
      </c>
      <c r="Q62" s="175">
        <f t="shared" si="3"/>
        <v>-2439</v>
      </c>
      <c r="R62" s="174">
        <f t="shared" si="9"/>
        <v>47.024326672458734</v>
      </c>
      <c r="S62" s="13">
        <v>3000</v>
      </c>
      <c r="T62" s="11">
        <v>1674</v>
      </c>
      <c r="U62" s="203">
        <f t="shared" si="4"/>
        <v>-1326</v>
      </c>
      <c r="V62" s="208">
        <f t="shared" si="10"/>
        <v>55.800000000000004</v>
      </c>
    </row>
    <row r="63" spans="1:22" ht="16.2" x14ac:dyDescent="0.25">
      <c r="A63" s="357" t="s">
        <v>79</v>
      </c>
      <c r="B63" s="358" t="s">
        <v>81</v>
      </c>
      <c r="C63" s="359">
        <v>15000</v>
      </c>
      <c r="D63" s="11">
        <v>12002</v>
      </c>
      <c r="E63" s="167">
        <f t="shared" si="0"/>
        <v>-2998</v>
      </c>
      <c r="F63" s="166">
        <f t="shared" si="5"/>
        <v>80.013333333333335</v>
      </c>
      <c r="G63" s="15">
        <v>4892</v>
      </c>
      <c r="H63" s="11">
        <v>3430</v>
      </c>
      <c r="I63" s="175">
        <f t="shared" si="1"/>
        <v>-1462</v>
      </c>
      <c r="J63" s="176">
        <f t="shared" si="7"/>
        <v>70.114472608340151</v>
      </c>
      <c r="K63" s="15">
        <v>4892</v>
      </c>
      <c r="L63" s="11">
        <v>8249.69</v>
      </c>
      <c r="M63" s="175">
        <f t="shared" si="2"/>
        <v>3357.6900000000005</v>
      </c>
      <c r="N63" s="174">
        <f t="shared" si="8"/>
        <v>168.63634505314801</v>
      </c>
      <c r="O63" s="13">
        <v>10698</v>
      </c>
      <c r="P63" s="11">
        <v>3094</v>
      </c>
      <c r="Q63" s="175">
        <f t="shared" si="3"/>
        <v>-7604</v>
      </c>
      <c r="R63" s="174">
        <f t="shared" si="9"/>
        <v>28.921293699756962</v>
      </c>
      <c r="S63" s="13">
        <v>3000</v>
      </c>
      <c r="T63" s="11">
        <v>2461</v>
      </c>
      <c r="U63" s="203">
        <f t="shared" si="4"/>
        <v>-539</v>
      </c>
      <c r="V63" s="208">
        <f t="shared" si="10"/>
        <v>82.033333333333331</v>
      </c>
    </row>
    <row r="64" spans="1:22" ht="16.2" x14ac:dyDescent="0.25">
      <c r="A64" s="357" t="s">
        <v>341</v>
      </c>
      <c r="B64" s="358" t="s">
        <v>342</v>
      </c>
      <c r="C64" s="359">
        <v>0</v>
      </c>
      <c r="D64" s="11">
        <v>3978</v>
      </c>
      <c r="E64" s="167">
        <f t="shared" si="0"/>
        <v>3978</v>
      </c>
      <c r="F64" s="166" t="e">
        <f t="shared" si="5"/>
        <v>#DIV/0!</v>
      </c>
      <c r="G64" s="15">
        <v>15000</v>
      </c>
      <c r="H64" s="11">
        <v>28589</v>
      </c>
      <c r="I64" s="175">
        <f t="shared" si="1"/>
        <v>13589</v>
      </c>
      <c r="J64" s="176">
        <f t="shared" si="7"/>
        <v>190.59333333333333</v>
      </c>
      <c r="K64" s="15">
        <v>38150</v>
      </c>
      <c r="L64" s="11">
        <v>21222</v>
      </c>
      <c r="M64" s="175">
        <f t="shared" si="2"/>
        <v>-16928</v>
      </c>
      <c r="N64" s="174">
        <f t="shared" si="8"/>
        <v>55.627785058977722</v>
      </c>
      <c r="O64" s="13">
        <v>22498</v>
      </c>
      <c r="P64" s="11">
        <v>11340</v>
      </c>
      <c r="Q64" s="175">
        <f t="shared" si="3"/>
        <v>-11158</v>
      </c>
      <c r="R64" s="174">
        <f t="shared" si="9"/>
        <v>50.404480398257625</v>
      </c>
      <c r="S64" s="13">
        <v>15000</v>
      </c>
      <c r="T64" s="11">
        <v>9453</v>
      </c>
      <c r="U64" s="203">
        <f t="shared" si="4"/>
        <v>-5547</v>
      </c>
      <c r="V64" s="208">
        <f t="shared" si="10"/>
        <v>63.019999999999996</v>
      </c>
    </row>
    <row r="65" spans="1:22" ht="16.2" x14ac:dyDescent="0.25">
      <c r="A65" s="357" t="s">
        <v>82</v>
      </c>
      <c r="B65" s="358" t="s">
        <v>83</v>
      </c>
      <c r="C65" s="359">
        <v>25314</v>
      </c>
      <c r="D65" s="11">
        <v>1596</v>
      </c>
      <c r="E65" s="167">
        <f t="shared" si="0"/>
        <v>-23718</v>
      </c>
      <c r="F65" s="166">
        <v>0</v>
      </c>
      <c r="G65" s="15">
        <v>0</v>
      </c>
      <c r="H65" s="11">
        <v>5198</v>
      </c>
      <c r="I65" s="175">
        <f t="shared" si="1"/>
        <v>5198</v>
      </c>
      <c r="J65" s="176">
        <v>0</v>
      </c>
      <c r="K65" s="15">
        <v>13121</v>
      </c>
      <c r="L65" s="11">
        <v>2843</v>
      </c>
      <c r="M65" s="175">
        <f t="shared" si="2"/>
        <v>-10278</v>
      </c>
      <c r="N65" s="174">
        <f t="shared" si="8"/>
        <v>21.667555826537612</v>
      </c>
      <c r="O65" s="13">
        <v>12961</v>
      </c>
      <c r="P65" s="11">
        <v>8245</v>
      </c>
      <c r="Q65" s="175">
        <f t="shared" si="3"/>
        <v>-4716</v>
      </c>
      <c r="R65" s="174">
        <f t="shared" si="9"/>
        <v>63.613918679114271</v>
      </c>
      <c r="S65" s="13">
        <v>12961</v>
      </c>
      <c r="T65" s="11">
        <v>11685</v>
      </c>
      <c r="U65" s="203">
        <f t="shared" si="4"/>
        <v>-1276</v>
      </c>
      <c r="V65" s="208">
        <f t="shared" si="10"/>
        <v>90.155080626494865</v>
      </c>
    </row>
    <row r="66" spans="1:22" ht="16.2" x14ac:dyDescent="0.25">
      <c r="A66" s="357" t="s">
        <v>84</v>
      </c>
      <c r="B66" s="358" t="s">
        <v>86</v>
      </c>
      <c r="C66" s="359">
        <v>16500</v>
      </c>
      <c r="D66" s="11">
        <v>500</v>
      </c>
      <c r="E66" s="167">
        <f t="shared" si="0"/>
        <v>-16000</v>
      </c>
      <c r="F66" s="166">
        <f t="shared" si="5"/>
        <v>3.0303030303030303</v>
      </c>
      <c r="G66" s="15">
        <v>25314</v>
      </c>
      <c r="H66" s="11">
        <v>14631</v>
      </c>
      <c r="I66" s="175">
        <f t="shared" si="1"/>
        <v>-10683</v>
      </c>
      <c r="J66" s="176">
        <f t="shared" si="7"/>
        <v>57.798056411471912</v>
      </c>
      <c r="K66" s="15">
        <v>25314</v>
      </c>
      <c r="L66" s="11">
        <v>8862</v>
      </c>
      <c r="M66" s="175">
        <f t="shared" si="2"/>
        <v>-16452</v>
      </c>
      <c r="N66" s="174">
        <f t="shared" si="8"/>
        <v>35.008295804693056</v>
      </c>
      <c r="O66" s="13">
        <v>24894</v>
      </c>
      <c r="P66" s="11">
        <v>2168</v>
      </c>
      <c r="Q66" s="175">
        <f t="shared" si="3"/>
        <v>-22726</v>
      </c>
      <c r="R66" s="174">
        <f t="shared" si="9"/>
        <v>8.7089258455852825</v>
      </c>
      <c r="S66" s="13">
        <v>6000</v>
      </c>
      <c r="T66" s="11">
        <v>3523</v>
      </c>
      <c r="U66" s="203">
        <f t="shared" si="4"/>
        <v>-2477</v>
      </c>
      <c r="V66" s="208">
        <f t="shared" si="10"/>
        <v>58.716666666666661</v>
      </c>
    </row>
    <row r="67" spans="1:22" ht="16.2" x14ac:dyDescent="0.25">
      <c r="A67" s="357" t="s">
        <v>85</v>
      </c>
      <c r="B67" s="358" t="s">
        <v>87</v>
      </c>
      <c r="C67" s="359">
        <v>13500</v>
      </c>
      <c r="D67" s="11"/>
      <c r="E67" s="167">
        <f t="shared" si="0"/>
        <v>-13500</v>
      </c>
      <c r="F67" s="166">
        <f t="shared" si="5"/>
        <v>0</v>
      </c>
      <c r="G67" s="15">
        <v>16500</v>
      </c>
      <c r="H67" s="11">
        <v>1950</v>
      </c>
      <c r="I67" s="175">
        <f t="shared" si="1"/>
        <v>-14550</v>
      </c>
      <c r="J67" s="176">
        <f t="shared" si="7"/>
        <v>11.818181818181818</v>
      </c>
      <c r="K67" s="15">
        <v>16500</v>
      </c>
      <c r="L67" s="11">
        <v>1000</v>
      </c>
      <c r="M67" s="175">
        <f t="shared" si="2"/>
        <v>-15500</v>
      </c>
      <c r="N67" s="174">
        <f t="shared" si="8"/>
        <v>6.0606060606060606</v>
      </c>
      <c r="O67" s="13">
        <v>0</v>
      </c>
      <c r="P67" s="11">
        <v>0</v>
      </c>
      <c r="Q67" s="175">
        <f t="shared" si="3"/>
        <v>0</v>
      </c>
      <c r="R67" s="174">
        <v>0</v>
      </c>
      <c r="S67" s="13"/>
      <c r="T67" s="11">
        <v>0</v>
      </c>
      <c r="U67" s="203">
        <f t="shared" si="4"/>
        <v>0</v>
      </c>
      <c r="V67" s="208">
        <v>0</v>
      </c>
    </row>
    <row r="68" spans="1:22" ht="16.2" x14ac:dyDescent="0.25">
      <c r="A68" s="357" t="s">
        <v>88</v>
      </c>
      <c r="B68" s="358" t="s">
        <v>89</v>
      </c>
      <c r="C68" s="359">
        <v>6434</v>
      </c>
      <c r="D68" s="11">
        <v>18646</v>
      </c>
      <c r="E68" s="167">
        <f t="shared" si="0"/>
        <v>12212</v>
      </c>
      <c r="F68" s="166">
        <f t="shared" si="5"/>
        <v>289.80416537146414</v>
      </c>
      <c r="G68" s="15">
        <v>13500</v>
      </c>
      <c r="H68" s="11">
        <v>0</v>
      </c>
      <c r="I68" s="175">
        <f t="shared" si="1"/>
        <v>-13500</v>
      </c>
      <c r="J68" s="176">
        <f t="shared" si="7"/>
        <v>0</v>
      </c>
      <c r="K68" s="15">
        <v>0</v>
      </c>
      <c r="L68" s="11">
        <v>0</v>
      </c>
      <c r="M68" s="175">
        <f t="shared" si="2"/>
        <v>0</v>
      </c>
      <c r="N68" s="174">
        <v>0</v>
      </c>
      <c r="O68" s="13">
        <v>0</v>
      </c>
      <c r="P68" s="11">
        <v>0</v>
      </c>
      <c r="Q68" s="175">
        <f t="shared" si="3"/>
        <v>0</v>
      </c>
      <c r="R68" s="174">
        <v>0</v>
      </c>
      <c r="S68" s="13"/>
      <c r="T68" s="11">
        <v>0</v>
      </c>
      <c r="U68" s="203">
        <f t="shared" si="4"/>
        <v>0</v>
      </c>
      <c r="V68" s="208">
        <v>0</v>
      </c>
    </row>
    <row r="69" spans="1:22" ht="16.2" x14ac:dyDescent="0.25">
      <c r="A69" s="357" t="s">
        <v>90</v>
      </c>
      <c r="B69" s="358" t="s">
        <v>91</v>
      </c>
      <c r="C69" s="359">
        <v>130000</v>
      </c>
      <c r="D69" s="11">
        <v>69618</v>
      </c>
      <c r="E69" s="167">
        <f t="shared" si="0"/>
        <v>-60382</v>
      </c>
      <c r="F69" s="166">
        <f t="shared" si="5"/>
        <v>53.552307692307686</v>
      </c>
      <c r="G69" s="15">
        <v>6434</v>
      </c>
      <c r="H69" s="11">
        <v>3544</v>
      </c>
      <c r="I69" s="175">
        <f t="shared" si="1"/>
        <v>-2890</v>
      </c>
      <c r="J69" s="176">
        <f t="shared" si="7"/>
        <v>55.082374883431775</v>
      </c>
      <c r="K69" s="15">
        <v>6434</v>
      </c>
      <c r="L69" s="11">
        <v>4129</v>
      </c>
      <c r="M69" s="175">
        <f t="shared" si="2"/>
        <v>-2305</v>
      </c>
      <c r="N69" s="174">
        <f t="shared" si="8"/>
        <v>64.174696922598699</v>
      </c>
      <c r="O69" s="13">
        <f>42434+41477</f>
        <v>83911</v>
      </c>
      <c r="P69" s="11">
        <v>22467.38</v>
      </c>
      <c r="Q69" s="175">
        <f t="shared" si="3"/>
        <v>-61443.619999999995</v>
      </c>
      <c r="R69" s="174">
        <f t="shared" si="9"/>
        <v>26.775249967227182</v>
      </c>
      <c r="S69" s="13">
        <f>8000+25000</f>
        <v>33000</v>
      </c>
      <c r="T69" s="11">
        <f>2759+19729.5</f>
        <v>22488.5</v>
      </c>
      <c r="U69" s="203">
        <f t="shared" si="4"/>
        <v>-10511.5</v>
      </c>
      <c r="V69" s="208">
        <f t="shared" si="10"/>
        <v>68.146969696969691</v>
      </c>
    </row>
    <row r="70" spans="1:22" ht="16.2" x14ac:dyDescent="0.25">
      <c r="A70" s="357" t="s">
        <v>92</v>
      </c>
      <c r="B70" s="358" t="s">
        <v>94</v>
      </c>
      <c r="C70" s="359">
        <v>68551.5</v>
      </c>
      <c r="D70" s="11">
        <v>13902</v>
      </c>
      <c r="E70" s="167">
        <f t="shared" si="0"/>
        <v>-54649.5</v>
      </c>
      <c r="F70" s="166">
        <f t="shared" si="5"/>
        <v>20.279643771471083</v>
      </c>
      <c r="G70" s="15">
        <v>120000</v>
      </c>
      <c r="H70" s="11">
        <v>345097</v>
      </c>
      <c r="I70" s="175">
        <f t="shared" si="1"/>
        <v>225097</v>
      </c>
      <c r="J70" s="176">
        <f t="shared" si="7"/>
        <v>287.58083333333337</v>
      </c>
      <c r="K70" s="15">
        <v>150000</v>
      </c>
      <c r="L70" s="11">
        <v>148567</v>
      </c>
      <c r="M70" s="175">
        <f t="shared" si="2"/>
        <v>-1433</v>
      </c>
      <c r="N70" s="174">
        <f t="shared" si="8"/>
        <v>99.044666666666672</v>
      </c>
      <c r="O70" s="13">
        <v>96000</v>
      </c>
      <c r="P70" s="11">
        <v>108192</v>
      </c>
      <c r="Q70" s="175">
        <f t="shared" si="3"/>
        <v>12192</v>
      </c>
      <c r="R70" s="174">
        <f t="shared" si="9"/>
        <v>112.7</v>
      </c>
      <c r="S70" s="13">
        <v>96000</v>
      </c>
      <c r="T70" s="11">
        <v>73354</v>
      </c>
      <c r="U70" s="203">
        <f t="shared" si="4"/>
        <v>-22646</v>
      </c>
      <c r="V70" s="208">
        <f t="shared" si="10"/>
        <v>76.410416666666663</v>
      </c>
    </row>
    <row r="71" spans="1:22" ht="16.2" x14ac:dyDescent="0.25">
      <c r="A71" s="357" t="s">
        <v>93</v>
      </c>
      <c r="B71" s="358" t="s">
        <v>101</v>
      </c>
      <c r="C71" s="359">
        <v>15000</v>
      </c>
      <c r="D71" s="11"/>
      <c r="E71" s="167">
        <f t="shared" ref="E71:E134" si="16">D71-C71</f>
        <v>-15000</v>
      </c>
      <c r="F71" s="166">
        <f t="shared" ref="F71:F134" si="17">D71/C71*100</f>
        <v>0</v>
      </c>
      <c r="G71" s="15">
        <v>68551.5</v>
      </c>
      <c r="H71" s="11">
        <v>1000</v>
      </c>
      <c r="I71" s="175">
        <f t="shared" ref="I71:I134" si="18">H71-G71</f>
        <v>-67551.5</v>
      </c>
      <c r="J71" s="176">
        <f t="shared" ref="J71:J134" si="19">H71/G71*100</f>
        <v>1.4587572846691903</v>
      </c>
      <c r="K71" s="15">
        <v>59610</v>
      </c>
      <c r="L71" s="11">
        <v>0</v>
      </c>
      <c r="M71" s="175">
        <f t="shared" ref="M71:M134" si="20">L71-K71</f>
        <v>-59610</v>
      </c>
      <c r="N71" s="174">
        <f t="shared" ref="N71:N134" si="21">L71/K71*100</f>
        <v>0</v>
      </c>
      <c r="O71" s="13">
        <v>132399</v>
      </c>
      <c r="P71" s="11">
        <v>0</v>
      </c>
      <c r="Q71" s="175">
        <f t="shared" ref="Q71:Q134" si="22">P71-O71</f>
        <v>-132399</v>
      </c>
      <c r="R71" s="174">
        <f t="shared" ref="R71:R90" si="23">P71/O71*100</f>
        <v>0</v>
      </c>
      <c r="S71" s="13"/>
      <c r="T71" s="11">
        <v>0</v>
      </c>
      <c r="U71" s="203">
        <f t="shared" ref="U71:U134" si="24">T71-S71</f>
        <v>0</v>
      </c>
      <c r="V71" s="208">
        <v>0</v>
      </c>
    </row>
    <row r="72" spans="1:22" ht="16.2" x14ac:dyDescent="0.25">
      <c r="A72" s="357" t="s">
        <v>95</v>
      </c>
      <c r="B72" s="358" t="s">
        <v>102</v>
      </c>
      <c r="C72" s="359">
        <v>250000</v>
      </c>
      <c r="D72" s="11">
        <v>157331</v>
      </c>
      <c r="E72" s="167">
        <f t="shared" si="16"/>
        <v>-92669</v>
      </c>
      <c r="F72" s="166">
        <f t="shared" si="17"/>
        <v>62.932400000000001</v>
      </c>
      <c r="G72" s="15">
        <v>15000</v>
      </c>
      <c r="H72" s="11">
        <v>0</v>
      </c>
      <c r="I72" s="175">
        <f t="shared" si="18"/>
        <v>-15000</v>
      </c>
      <c r="J72" s="176">
        <f t="shared" si="19"/>
        <v>0</v>
      </c>
      <c r="K72" s="15">
        <v>2455</v>
      </c>
      <c r="L72" s="11">
        <v>200</v>
      </c>
      <c r="M72" s="175">
        <f t="shared" si="20"/>
        <v>-2255</v>
      </c>
      <c r="N72" s="174">
        <f t="shared" si="21"/>
        <v>8.146639511201629</v>
      </c>
      <c r="O72" s="13">
        <v>0</v>
      </c>
      <c r="P72" s="11">
        <v>0</v>
      </c>
      <c r="Q72" s="175">
        <f t="shared" si="22"/>
        <v>0</v>
      </c>
      <c r="R72" s="174">
        <v>0</v>
      </c>
      <c r="S72" s="13"/>
      <c r="T72" s="11">
        <v>0</v>
      </c>
      <c r="U72" s="203">
        <f t="shared" si="24"/>
        <v>0</v>
      </c>
      <c r="V72" s="208">
        <v>0</v>
      </c>
    </row>
    <row r="73" spans="1:22" ht="16.2" x14ac:dyDescent="0.25">
      <c r="A73" s="357" t="s">
        <v>96</v>
      </c>
      <c r="B73" s="358" t="s">
        <v>103</v>
      </c>
      <c r="C73" s="359">
        <v>9400</v>
      </c>
      <c r="D73" s="11">
        <v>1130</v>
      </c>
      <c r="E73" s="167">
        <f t="shared" si="16"/>
        <v>-8270</v>
      </c>
      <c r="F73" s="166">
        <f t="shared" si="17"/>
        <v>12.021276595744681</v>
      </c>
      <c r="G73" s="15">
        <v>250000</v>
      </c>
      <c r="H73" s="11">
        <v>241693.52000000002</v>
      </c>
      <c r="I73" s="175">
        <f t="shared" si="18"/>
        <v>-8306.4799999999814</v>
      </c>
      <c r="J73" s="176">
        <f t="shared" si="19"/>
        <v>96.677408000000014</v>
      </c>
      <c r="K73" s="15">
        <v>250000</v>
      </c>
      <c r="L73" s="11">
        <v>147269.21</v>
      </c>
      <c r="M73" s="175">
        <f t="shared" si="20"/>
        <v>-102730.79000000001</v>
      </c>
      <c r="N73" s="174">
        <f t="shared" si="21"/>
        <v>58.907683999999996</v>
      </c>
      <c r="O73" s="13">
        <v>250000</v>
      </c>
      <c r="P73" s="11">
        <v>218298.75</v>
      </c>
      <c r="Q73" s="175">
        <f t="shared" si="22"/>
        <v>-31701.25</v>
      </c>
      <c r="R73" s="174">
        <f t="shared" si="23"/>
        <v>87.319500000000005</v>
      </c>
      <c r="S73" s="13">
        <f>15000+200000</f>
        <v>215000</v>
      </c>
      <c r="T73" s="11">
        <v>7396</v>
      </c>
      <c r="U73" s="203">
        <f t="shared" si="24"/>
        <v>-207604</v>
      </c>
      <c r="V73" s="208">
        <f t="shared" ref="V73:V120" si="25">T73/S73*100</f>
        <v>3.44</v>
      </c>
    </row>
    <row r="74" spans="1:22" ht="16.2" x14ac:dyDescent="0.25">
      <c r="A74" s="357" t="s">
        <v>97</v>
      </c>
      <c r="B74" s="358" t="s">
        <v>104</v>
      </c>
      <c r="C74" s="359">
        <v>21556</v>
      </c>
      <c r="D74" s="11">
        <v>700</v>
      </c>
      <c r="E74" s="167">
        <f t="shared" si="16"/>
        <v>-20856</v>
      </c>
      <c r="F74" s="166">
        <f t="shared" si="17"/>
        <v>3.2473557246242346</v>
      </c>
      <c r="G74" s="15">
        <v>9400</v>
      </c>
      <c r="H74" s="11">
        <v>3938</v>
      </c>
      <c r="I74" s="175">
        <f t="shared" si="18"/>
        <v>-5462</v>
      </c>
      <c r="J74" s="176">
        <f t="shared" si="19"/>
        <v>41.893617021276597</v>
      </c>
      <c r="K74" s="15">
        <v>7000</v>
      </c>
      <c r="L74" s="11">
        <v>3895</v>
      </c>
      <c r="M74" s="175">
        <f t="shared" si="20"/>
        <v>-3105</v>
      </c>
      <c r="N74" s="174">
        <f t="shared" si="21"/>
        <v>55.642857142857139</v>
      </c>
      <c r="O74" s="13">
        <v>13509</v>
      </c>
      <c r="P74" s="11">
        <v>10331</v>
      </c>
      <c r="Q74" s="175">
        <f t="shared" si="22"/>
        <v>-3178</v>
      </c>
      <c r="R74" s="174">
        <f t="shared" si="23"/>
        <v>76.474942630838711</v>
      </c>
      <c r="S74" s="13">
        <v>8000</v>
      </c>
      <c r="T74" s="11">
        <v>5663</v>
      </c>
      <c r="U74" s="203">
        <f t="shared" si="24"/>
        <v>-2337</v>
      </c>
      <c r="V74" s="208">
        <f t="shared" si="25"/>
        <v>70.787500000000009</v>
      </c>
    </row>
    <row r="75" spans="1:22" ht="16.2" x14ac:dyDescent="0.25">
      <c r="A75" s="357" t="s">
        <v>98</v>
      </c>
      <c r="B75" s="358" t="s">
        <v>105</v>
      </c>
      <c r="C75" s="359">
        <v>527587.52</v>
      </c>
      <c r="D75" s="11">
        <v>360175</v>
      </c>
      <c r="E75" s="167">
        <f t="shared" si="16"/>
        <v>-167412.52000000002</v>
      </c>
      <c r="F75" s="166">
        <f t="shared" si="17"/>
        <v>68.268294140088827</v>
      </c>
      <c r="G75" s="15">
        <v>21556</v>
      </c>
      <c r="H75" s="11">
        <v>15340</v>
      </c>
      <c r="I75" s="175">
        <f t="shared" si="18"/>
        <v>-6216</v>
      </c>
      <c r="J75" s="176">
        <f t="shared" si="19"/>
        <v>71.16348116533679</v>
      </c>
      <c r="K75" s="15">
        <v>5000</v>
      </c>
      <c r="L75" s="11">
        <v>1508</v>
      </c>
      <c r="M75" s="175">
        <f t="shared" si="20"/>
        <v>-3492</v>
      </c>
      <c r="N75" s="174">
        <f t="shared" si="21"/>
        <v>30.159999999999997</v>
      </c>
      <c r="O75" s="13">
        <v>31556</v>
      </c>
      <c r="P75" s="11">
        <v>24088</v>
      </c>
      <c r="Q75" s="175">
        <f t="shared" si="22"/>
        <v>-7468</v>
      </c>
      <c r="R75" s="174">
        <f t="shared" si="23"/>
        <v>76.334136138927619</v>
      </c>
      <c r="S75" s="13">
        <v>20000</v>
      </c>
      <c r="T75" s="11">
        <v>7034</v>
      </c>
      <c r="U75" s="203">
        <f t="shared" si="24"/>
        <v>-12966</v>
      </c>
      <c r="V75" s="208">
        <f t="shared" si="25"/>
        <v>35.17</v>
      </c>
    </row>
    <row r="76" spans="1:22" ht="16.2" x14ac:dyDescent="0.25">
      <c r="A76" s="357" t="s">
        <v>99</v>
      </c>
      <c r="B76" s="358" t="s">
        <v>106</v>
      </c>
      <c r="C76" s="359">
        <v>190430</v>
      </c>
      <c r="D76" s="11">
        <v>122441.61</v>
      </c>
      <c r="E76" s="167">
        <f t="shared" si="16"/>
        <v>-67988.39</v>
      </c>
      <c r="F76" s="166">
        <f t="shared" si="17"/>
        <v>64.297437378564297</v>
      </c>
      <c r="G76" s="15">
        <v>546266</v>
      </c>
      <c r="H76" s="11">
        <v>472266.86</v>
      </c>
      <c r="I76" s="175">
        <f t="shared" si="18"/>
        <v>-73999.140000000014</v>
      </c>
      <c r="J76" s="176">
        <f t="shared" si="19"/>
        <v>86.453643463074755</v>
      </c>
      <c r="K76" s="15">
        <v>458305</v>
      </c>
      <c r="L76" s="11">
        <v>306152.33</v>
      </c>
      <c r="M76" s="175">
        <f t="shared" si="20"/>
        <v>-152152.66999999998</v>
      </c>
      <c r="N76" s="174">
        <f t="shared" si="21"/>
        <v>66.801001516457376</v>
      </c>
      <c r="O76" s="13">
        <f>246314+104875.7+1.82</f>
        <v>351191.52</v>
      </c>
      <c r="P76" s="11">
        <v>169304.53</v>
      </c>
      <c r="Q76" s="175">
        <f t="shared" si="22"/>
        <v>-181886.99000000002</v>
      </c>
      <c r="R76" s="174">
        <f t="shared" si="23"/>
        <v>48.208604239646782</v>
      </c>
      <c r="S76" s="13">
        <v>280000</v>
      </c>
      <c r="T76" s="11">
        <f>93210+152790.77</f>
        <v>246000.77</v>
      </c>
      <c r="U76" s="203">
        <f t="shared" si="24"/>
        <v>-33999.23000000001</v>
      </c>
      <c r="V76" s="208">
        <f t="shared" si="25"/>
        <v>87.857417857142849</v>
      </c>
    </row>
    <row r="77" spans="1:22" ht="16.2" x14ac:dyDescent="0.25">
      <c r="A77" s="357" t="s">
        <v>100</v>
      </c>
      <c r="B77" s="358" t="s">
        <v>107</v>
      </c>
      <c r="C77" s="359">
        <v>15450</v>
      </c>
      <c r="D77" s="11"/>
      <c r="E77" s="167">
        <f t="shared" si="16"/>
        <v>-15450</v>
      </c>
      <c r="F77" s="166">
        <f t="shared" si="17"/>
        <v>0</v>
      </c>
      <c r="G77" s="15">
        <v>190430</v>
      </c>
      <c r="H77" s="11">
        <v>221280.16</v>
      </c>
      <c r="I77" s="175">
        <f t="shared" si="18"/>
        <v>30850.160000000003</v>
      </c>
      <c r="J77" s="176">
        <f t="shared" si="19"/>
        <v>116.20026256367169</v>
      </c>
      <c r="K77" s="15">
        <f>190430+30000</f>
        <v>220430</v>
      </c>
      <c r="L77" s="11">
        <f>194701.4+532</f>
        <v>195233.4</v>
      </c>
      <c r="M77" s="175">
        <f t="shared" si="20"/>
        <v>-25196.600000000006</v>
      </c>
      <c r="N77" s="174">
        <f t="shared" si="21"/>
        <v>88.56934174114231</v>
      </c>
      <c r="O77" s="13">
        <v>186314</v>
      </c>
      <c r="P77" s="11">
        <v>320037.15999999997</v>
      </c>
      <c r="Q77" s="175">
        <f t="shared" si="22"/>
        <v>133723.15999999997</v>
      </c>
      <c r="R77" s="174">
        <f t="shared" si="23"/>
        <v>171.77300685938789</v>
      </c>
      <c r="S77" s="13">
        <v>141000</v>
      </c>
      <c r="T77" s="11">
        <f>127102.34+979.81</f>
        <v>128082.15</v>
      </c>
      <c r="U77" s="203">
        <f t="shared" si="24"/>
        <v>-12917.850000000006</v>
      </c>
      <c r="V77" s="208">
        <f t="shared" si="25"/>
        <v>90.838404255319148</v>
      </c>
    </row>
    <row r="78" spans="1:22" ht="16.2" x14ac:dyDescent="0.25">
      <c r="A78" s="357" t="s">
        <v>108</v>
      </c>
      <c r="B78" s="358" t="s">
        <v>111</v>
      </c>
      <c r="C78" s="359">
        <v>5000</v>
      </c>
      <c r="D78" s="11">
        <v>1525</v>
      </c>
      <c r="E78" s="167">
        <f t="shared" si="16"/>
        <v>-3475</v>
      </c>
      <c r="F78" s="166">
        <f t="shared" si="17"/>
        <v>30.5</v>
      </c>
      <c r="G78" s="15">
        <v>15450</v>
      </c>
      <c r="H78" s="11">
        <v>0</v>
      </c>
      <c r="I78" s="175">
        <f t="shared" si="18"/>
        <v>-15450</v>
      </c>
      <c r="J78" s="176">
        <f t="shared" si="19"/>
        <v>0</v>
      </c>
      <c r="K78" s="15">
        <v>1450</v>
      </c>
      <c r="L78" s="11">
        <v>400</v>
      </c>
      <c r="M78" s="175">
        <f t="shared" si="20"/>
        <v>-1050</v>
      </c>
      <c r="N78" s="174">
        <f t="shared" si="21"/>
        <v>27.586206896551722</v>
      </c>
      <c r="O78" s="13">
        <v>0</v>
      </c>
      <c r="P78" s="11">
        <v>0</v>
      </c>
      <c r="Q78" s="175">
        <f t="shared" si="22"/>
        <v>0</v>
      </c>
      <c r="R78" s="174">
        <v>0</v>
      </c>
      <c r="S78" s="13"/>
      <c r="T78" s="11">
        <v>0</v>
      </c>
      <c r="U78" s="203">
        <f t="shared" si="24"/>
        <v>0</v>
      </c>
      <c r="V78" s="208">
        <v>0</v>
      </c>
    </row>
    <row r="79" spans="1:22" ht="16.2" x14ac:dyDescent="0.25">
      <c r="A79" s="357" t="s">
        <v>109</v>
      </c>
      <c r="B79" s="358" t="s">
        <v>113</v>
      </c>
      <c r="C79" s="359">
        <v>5200</v>
      </c>
      <c r="D79" s="11">
        <v>1501</v>
      </c>
      <c r="E79" s="167">
        <f t="shared" si="16"/>
        <v>-3699</v>
      </c>
      <c r="F79" s="166">
        <f t="shared" si="17"/>
        <v>28.865384615384613</v>
      </c>
      <c r="G79" s="15">
        <v>5000</v>
      </c>
      <c r="H79" s="11">
        <v>2682</v>
      </c>
      <c r="I79" s="175">
        <f t="shared" si="18"/>
        <v>-2318</v>
      </c>
      <c r="J79" s="176">
        <f t="shared" si="19"/>
        <v>53.64</v>
      </c>
      <c r="K79" s="15">
        <v>4050</v>
      </c>
      <c r="L79" s="11">
        <v>2214</v>
      </c>
      <c r="M79" s="175">
        <f t="shared" si="20"/>
        <v>-1836</v>
      </c>
      <c r="N79" s="174">
        <f t="shared" si="21"/>
        <v>54.666666666666664</v>
      </c>
      <c r="O79" s="13">
        <v>0</v>
      </c>
      <c r="P79" s="11">
        <v>0</v>
      </c>
      <c r="Q79" s="175">
        <f t="shared" si="22"/>
        <v>0</v>
      </c>
      <c r="R79" s="174">
        <v>0</v>
      </c>
      <c r="S79" s="13"/>
      <c r="T79" s="11">
        <v>0</v>
      </c>
      <c r="U79" s="203">
        <f t="shared" si="24"/>
        <v>0</v>
      </c>
      <c r="V79" s="208">
        <v>0</v>
      </c>
    </row>
    <row r="80" spans="1:22" ht="16.2" x14ac:dyDescent="0.25">
      <c r="A80" s="357" t="s">
        <v>349</v>
      </c>
      <c r="B80" s="358" t="s">
        <v>350</v>
      </c>
      <c r="C80" s="359">
        <v>0</v>
      </c>
      <c r="D80" s="11">
        <v>2330</v>
      </c>
      <c r="E80" s="167">
        <f t="shared" si="16"/>
        <v>2330</v>
      </c>
      <c r="F80" s="166">
        <v>0</v>
      </c>
      <c r="G80" s="15">
        <v>5200</v>
      </c>
      <c r="H80" s="11">
        <v>2650</v>
      </c>
      <c r="I80" s="175">
        <f t="shared" si="18"/>
        <v>-2550</v>
      </c>
      <c r="J80" s="176">
        <f t="shared" si="19"/>
        <v>50.96153846153846</v>
      </c>
      <c r="K80" s="15">
        <v>5200</v>
      </c>
      <c r="L80" s="11">
        <v>1450</v>
      </c>
      <c r="M80" s="175">
        <f t="shared" si="20"/>
        <v>-3750</v>
      </c>
      <c r="N80" s="174">
        <f t="shared" si="21"/>
        <v>27.884615384615387</v>
      </c>
      <c r="O80" s="13">
        <v>0</v>
      </c>
      <c r="P80" s="11">
        <v>0</v>
      </c>
      <c r="Q80" s="175">
        <f t="shared" si="22"/>
        <v>0</v>
      </c>
      <c r="R80" s="174">
        <v>0</v>
      </c>
      <c r="S80" s="13"/>
      <c r="T80" s="11">
        <v>0</v>
      </c>
      <c r="U80" s="203">
        <f t="shared" si="24"/>
        <v>0</v>
      </c>
      <c r="V80" s="208">
        <v>0</v>
      </c>
    </row>
    <row r="81" spans="1:22" ht="16.2" x14ac:dyDescent="0.25">
      <c r="A81" s="357" t="s">
        <v>110</v>
      </c>
      <c r="B81" s="358" t="s">
        <v>115</v>
      </c>
      <c r="C81" s="359">
        <v>89344</v>
      </c>
      <c r="D81" s="11">
        <v>3548</v>
      </c>
      <c r="E81" s="167">
        <f t="shared" si="16"/>
        <v>-85796</v>
      </c>
      <c r="F81" s="166">
        <v>0</v>
      </c>
      <c r="G81" s="15"/>
      <c r="H81" s="11">
        <v>10131</v>
      </c>
      <c r="I81" s="175">
        <f t="shared" si="18"/>
        <v>10131</v>
      </c>
      <c r="J81" s="176">
        <v>0</v>
      </c>
      <c r="K81" s="15">
        <v>5583</v>
      </c>
      <c r="L81" s="11">
        <v>3319</v>
      </c>
      <c r="M81" s="175">
        <f t="shared" si="20"/>
        <v>-2264</v>
      </c>
      <c r="N81" s="174">
        <f t="shared" si="21"/>
        <v>59.448325273150637</v>
      </c>
      <c r="O81" s="13">
        <v>0</v>
      </c>
      <c r="P81" s="11">
        <v>0</v>
      </c>
      <c r="Q81" s="175">
        <f t="shared" si="22"/>
        <v>0</v>
      </c>
      <c r="R81" s="174">
        <v>0</v>
      </c>
      <c r="S81" s="13"/>
      <c r="T81" s="11">
        <v>0</v>
      </c>
      <c r="U81" s="203">
        <f t="shared" si="24"/>
        <v>0</v>
      </c>
      <c r="V81" s="208">
        <v>0</v>
      </c>
    </row>
    <row r="82" spans="1:22" ht="16.2" x14ac:dyDescent="0.25">
      <c r="A82" s="357" t="s">
        <v>112</v>
      </c>
      <c r="B82" s="358" t="s">
        <v>116</v>
      </c>
      <c r="C82" s="359">
        <v>16824</v>
      </c>
      <c r="D82" s="11">
        <v>14165</v>
      </c>
      <c r="E82" s="167">
        <f t="shared" si="16"/>
        <v>-2659</v>
      </c>
      <c r="F82" s="166">
        <f t="shared" si="17"/>
        <v>84.195197337137415</v>
      </c>
      <c r="G82" s="15">
        <v>89344</v>
      </c>
      <c r="H82" s="11">
        <v>10326</v>
      </c>
      <c r="I82" s="175">
        <f t="shared" si="18"/>
        <v>-79018</v>
      </c>
      <c r="J82" s="176">
        <f t="shared" si="19"/>
        <v>11.557575214899714</v>
      </c>
      <c r="K82" s="15">
        <v>39344</v>
      </c>
      <c r="L82" s="11">
        <v>4050</v>
      </c>
      <c r="M82" s="175">
        <f t="shared" si="20"/>
        <v>-35294</v>
      </c>
      <c r="N82" s="174">
        <f t="shared" si="21"/>
        <v>10.293818625457503</v>
      </c>
      <c r="O82" s="13">
        <v>16588</v>
      </c>
      <c r="P82" s="11"/>
      <c r="Q82" s="175">
        <f t="shared" si="22"/>
        <v>-16588</v>
      </c>
      <c r="R82" s="174">
        <f t="shared" si="23"/>
        <v>0</v>
      </c>
      <c r="S82" s="13">
        <v>2500</v>
      </c>
      <c r="T82" s="11">
        <v>649</v>
      </c>
      <c r="U82" s="203">
        <f t="shared" si="24"/>
        <v>-1851</v>
      </c>
      <c r="V82" s="208">
        <f t="shared" si="25"/>
        <v>25.96</v>
      </c>
    </row>
    <row r="83" spans="1:22" ht="16.2" x14ac:dyDescent="0.25">
      <c r="A83" s="357" t="s">
        <v>114</v>
      </c>
      <c r="B83" s="358" t="s">
        <v>117</v>
      </c>
      <c r="C83" s="359">
        <v>2000</v>
      </c>
      <c r="D83" s="11">
        <v>1364</v>
      </c>
      <c r="E83" s="167">
        <f t="shared" si="16"/>
        <v>-636</v>
      </c>
      <c r="F83" s="166">
        <f t="shared" si="17"/>
        <v>68.2</v>
      </c>
      <c r="G83" s="15">
        <v>16824</v>
      </c>
      <c r="H83" s="11">
        <v>17870</v>
      </c>
      <c r="I83" s="175">
        <f t="shared" si="18"/>
        <v>1046</v>
      </c>
      <c r="J83" s="176">
        <f t="shared" si="19"/>
        <v>106.21730860675225</v>
      </c>
      <c r="K83" s="15">
        <v>16824</v>
      </c>
      <c r="L83" s="11">
        <v>10478</v>
      </c>
      <c r="M83" s="175">
        <f t="shared" si="20"/>
        <v>-6346</v>
      </c>
      <c r="N83" s="174">
        <f t="shared" si="21"/>
        <v>62.280076081787925</v>
      </c>
      <c r="O83" s="13">
        <v>8000</v>
      </c>
      <c r="P83" s="11">
        <v>6990</v>
      </c>
      <c r="Q83" s="175">
        <f t="shared" si="22"/>
        <v>-1010</v>
      </c>
      <c r="R83" s="174">
        <f t="shared" si="23"/>
        <v>87.375</v>
      </c>
      <c r="S83" s="13">
        <v>2000</v>
      </c>
      <c r="T83" s="11">
        <v>991</v>
      </c>
      <c r="U83" s="203">
        <f t="shared" si="24"/>
        <v>-1009</v>
      </c>
      <c r="V83" s="208">
        <f t="shared" si="25"/>
        <v>49.55</v>
      </c>
    </row>
    <row r="84" spans="1:22" ht="16.2" x14ac:dyDescent="0.25">
      <c r="A84" s="357" t="s">
        <v>122</v>
      </c>
      <c r="B84" s="358" t="s">
        <v>118</v>
      </c>
      <c r="C84" s="359">
        <v>1000</v>
      </c>
      <c r="D84" s="11"/>
      <c r="E84" s="167">
        <f t="shared" si="16"/>
        <v>-1000</v>
      </c>
      <c r="F84" s="166">
        <v>0</v>
      </c>
      <c r="G84" s="15">
        <v>0</v>
      </c>
      <c r="H84" s="11">
        <v>0</v>
      </c>
      <c r="I84" s="175">
        <f t="shared" si="18"/>
        <v>0</v>
      </c>
      <c r="J84" s="176">
        <v>0</v>
      </c>
      <c r="K84" s="15">
        <v>4000</v>
      </c>
      <c r="L84" s="11">
        <v>0</v>
      </c>
      <c r="M84" s="175">
        <f t="shared" si="20"/>
        <v>-4000</v>
      </c>
      <c r="N84" s="174">
        <f t="shared" si="21"/>
        <v>0</v>
      </c>
      <c r="O84" s="13">
        <v>19025</v>
      </c>
      <c r="P84" s="11"/>
      <c r="Q84" s="175">
        <f t="shared" si="22"/>
        <v>-19025</v>
      </c>
      <c r="R84" s="174">
        <f t="shared" si="23"/>
        <v>0</v>
      </c>
      <c r="S84" s="13"/>
      <c r="T84" s="11">
        <v>0</v>
      </c>
      <c r="U84" s="203">
        <f t="shared" si="24"/>
        <v>0</v>
      </c>
      <c r="V84" s="208">
        <v>0</v>
      </c>
    </row>
    <row r="85" spans="1:22" ht="16.2" x14ac:dyDescent="0.25">
      <c r="A85" s="357" t="s">
        <v>251</v>
      </c>
      <c r="B85" s="358" t="s">
        <v>252</v>
      </c>
      <c r="C85" s="359">
        <v>1000</v>
      </c>
      <c r="D85" s="11"/>
      <c r="E85" s="167">
        <f t="shared" si="16"/>
        <v>-1000</v>
      </c>
      <c r="F85" s="166">
        <f t="shared" si="17"/>
        <v>0</v>
      </c>
      <c r="G85" s="15">
        <v>2000</v>
      </c>
      <c r="H85" s="11">
        <v>870</v>
      </c>
      <c r="I85" s="175">
        <f t="shared" si="18"/>
        <v>-1130</v>
      </c>
      <c r="J85" s="176">
        <f t="shared" si="19"/>
        <v>43.5</v>
      </c>
      <c r="K85" s="15"/>
      <c r="L85" s="11">
        <v>100</v>
      </c>
      <c r="M85" s="175">
        <f t="shared" si="20"/>
        <v>100</v>
      </c>
      <c r="N85" s="174">
        <v>0</v>
      </c>
      <c r="O85" s="13">
        <v>5736</v>
      </c>
      <c r="P85" s="11">
        <v>1142</v>
      </c>
      <c r="Q85" s="175">
        <f t="shared" si="22"/>
        <v>-4594</v>
      </c>
      <c r="R85" s="174">
        <f t="shared" si="23"/>
        <v>19.909344490934451</v>
      </c>
      <c r="S85" s="13">
        <v>1000</v>
      </c>
      <c r="T85" s="11">
        <v>1896</v>
      </c>
      <c r="U85" s="203">
        <f t="shared" si="24"/>
        <v>896</v>
      </c>
      <c r="V85" s="208">
        <f t="shared" si="25"/>
        <v>189.6</v>
      </c>
    </row>
    <row r="86" spans="1:22" ht="16.2" x14ac:dyDescent="0.25">
      <c r="A86" s="357" t="s">
        <v>123</v>
      </c>
      <c r="B86" s="358" t="s">
        <v>119</v>
      </c>
      <c r="C86" s="359">
        <v>39900</v>
      </c>
      <c r="D86" s="11"/>
      <c r="E86" s="167">
        <f t="shared" si="16"/>
        <v>-39900</v>
      </c>
      <c r="F86" s="166">
        <f t="shared" si="17"/>
        <v>0</v>
      </c>
      <c r="G86" s="15">
        <v>1000</v>
      </c>
      <c r="H86" s="11">
        <v>1231</v>
      </c>
      <c r="I86" s="175">
        <f t="shared" si="18"/>
        <v>231</v>
      </c>
      <c r="J86" s="176">
        <f t="shared" si="19"/>
        <v>123.10000000000001</v>
      </c>
      <c r="K86" s="15">
        <v>1000</v>
      </c>
      <c r="L86" s="11">
        <v>510</v>
      </c>
      <c r="M86" s="175">
        <f t="shared" si="20"/>
        <v>-490</v>
      </c>
      <c r="N86" s="174">
        <f t="shared" si="21"/>
        <v>51</v>
      </c>
      <c r="O86" s="13">
        <v>0</v>
      </c>
      <c r="P86" s="11">
        <v>0</v>
      </c>
      <c r="Q86" s="175">
        <f t="shared" si="22"/>
        <v>0</v>
      </c>
      <c r="R86" s="174">
        <v>0</v>
      </c>
      <c r="S86" s="13"/>
      <c r="T86" s="11">
        <v>0</v>
      </c>
      <c r="U86" s="203">
        <f t="shared" si="24"/>
        <v>0</v>
      </c>
      <c r="V86" s="208">
        <v>0</v>
      </c>
    </row>
    <row r="87" spans="1:22" ht="16.2" x14ac:dyDescent="0.25">
      <c r="A87" s="357" t="s">
        <v>253</v>
      </c>
      <c r="B87" s="358" t="s">
        <v>254</v>
      </c>
      <c r="C87" s="359">
        <v>10000</v>
      </c>
      <c r="D87" s="11"/>
      <c r="E87" s="167">
        <f t="shared" si="16"/>
        <v>-10000</v>
      </c>
      <c r="F87" s="166">
        <f t="shared" si="17"/>
        <v>0</v>
      </c>
      <c r="G87" s="15">
        <v>1000</v>
      </c>
      <c r="H87" s="11">
        <v>54</v>
      </c>
      <c r="I87" s="175">
        <f t="shared" si="18"/>
        <v>-946</v>
      </c>
      <c r="J87" s="176">
        <f t="shared" si="19"/>
        <v>5.4</v>
      </c>
      <c r="K87" s="15">
        <v>54</v>
      </c>
      <c r="L87" s="11">
        <v>54</v>
      </c>
      <c r="M87" s="175">
        <f t="shared" si="20"/>
        <v>0</v>
      </c>
      <c r="N87" s="174">
        <f t="shared" si="21"/>
        <v>100</v>
      </c>
      <c r="O87" s="13">
        <v>0</v>
      </c>
      <c r="P87" s="11">
        <v>0</v>
      </c>
      <c r="Q87" s="175">
        <f t="shared" si="22"/>
        <v>0</v>
      </c>
      <c r="R87" s="174">
        <v>0</v>
      </c>
      <c r="S87" s="13"/>
      <c r="T87" s="11">
        <v>0</v>
      </c>
      <c r="U87" s="203">
        <f t="shared" si="24"/>
        <v>0</v>
      </c>
      <c r="V87" s="208">
        <v>0</v>
      </c>
    </row>
    <row r="88" spans="1:22" ht="16.2" x14ac:dyDescent="0.25">
      <c r="A88" s="357" t="s">
        <v>255</v>
      </c>
      <c r="B88" s="358" t="s">
        <v>257</v>
      </c>
      <c r="C88" s="359">
        <v>50000</v>
      </c>
      <c r="D88" s="11">
        <v>85300</v>
      </c>
      <c r="E88" s="167">
        <f t="shared" si="16"/>
        <v>35300</v>
      </c>
      <c r="F88" s="166">
        <f t="shared" si="17"/>
        <v>170.6</v>
      </c>
      <c r="G88" s="15">
        <v>39900</v>
      </c>
      <c r="H88" s="11">
        <v>31188</v>
      </c>
      <c r="I88" s="175">
        <f t="shared" si="18"/>
        <v>-8712</v>
      </c>
      <c r="J88" s="176">
        <f t="shared" si="19"/>
        <v>78.165413533834581</v>
      </c>
      <c r="K88" s="15">
        <v>39900</v>
      </c>
      <c r="L88" s="11">
        <v>19038</v>
      </c>
      <c r="M88" s="175">
        <f t="shared" si="20"/>
        <v>-20862</v>
      </c>
      <c r="N88" s="174">
        <f t="shared" si="21"/>
        <v>47.714285714285715</v>
      </c>
      <c r="O88" s="13">
        <v>0</v>
      </c>
      <c r="P88" s="11">
        <v>0</v>
      </c>
      <c r="Q88" s="175">
        <f t="shared" si="22"/>
        <v>0</v>
      </c>
      <c r="R88" s="174">
        <v>0</v>
      </c>
      <c r="S88" s="13"/>
      <c r="T88" s="11">
        <v>0</v>
      </c>
      <c r="U88" s="203">
        <f t="shared" si="24"/>
        <v>0</v>
      </c>
      <c r="V88" s="208">
        <v>0</v>
      </c>
    </row>
    <row r="89" spans="1:22" ht="16.2" x14ac:dyDescent="0.25">
      <c r="A89" s="357" t="s">
        <v>256</v>
      </c>
      <c r="B89" s="358" t="s">
        <v>258</v>
      </c>
      <c r="C89" s="359">
        <v>25000</v>
      </c>
      <c r="D89" s="11">
        <v>8248</v>
      </c>
      <c r="E89" s="167">
        <f t="shared" si="16"/>
        <v>-16752</v>
      </c>
      <c r="F89" s="166">
        <f t="shared" si="17"/>
        <v>32.991999999999997</v>
      </c>
      <c r="G89" s="15">
        <v>10000</v>
      </c>
      <c r="H89" s="11">
        <v>0</v>
      </c>
      <c r="I89" s="175">
        <f t="shared" si="18"/>
        <v>-10000</v>
      </c>
      <c r="J89" s="176">
        <f t="shared" si="19"/>
        <v>0</v>
      </c>
      <c r="K89" s="15"/>
      <c r="L89" s="11">
        <v>0</v>
      </c>
      <c r="M89" s="175">
        <f t="shared" si="20"/>
        <v>0</v>
      </c>
      <c r="N89" s="174">
        <v>0</v>
      </c>
      <c r="O89" s="13">
        <v>0</v>
      </c>
      <c r="P89" s="11">
        <v>0</v>
      </c>
      <c r="Q89" s="175">
        <f t="shared" si="22"/>
        <v>0</v>
      </c>
      <c r="R89" s="174">
        <v>0</v>
      </c>
      <c r="S89" s="13"/>
      <c r="T89" s="11">
        <v>0</v>
      </c>
      <c r="U89" s="203">
        <f t="shared" si="24"/>
        <v>0</v>
      </c>
      <c r="V89" s="208">
        <v>0</v>
      </c>
    </row>
    <row r="90" spans="1:22" ht="16.2" x14ac:dyDescent="0.25">
      <c r="A90" s="357" t="s">
        <v>259</v>
      </c>
      <c r="B90" s="358" t="s">
        <v>264</v>
      </c>
      <c r="C90" s="359">
        <v>3000</v>
      </c>
      <c r="D90" s="11">
        <v>0</v>
      </c>
      <c r="E90" s="167">
        <f t="shared" si="16"/>
        <v>-3000</v>
      </c>
      <c r="F90" s="166">
        <f t="shared" si="17"/>
        <v>0</v>
      </c>
      <c r="G90" s="15">
        <v>10000</v>
      </c>
      <c r="H90" s="11">
        <v>500</v>
      </c>
      <c r="I90" s="175">
        <f t="shared" si="18"/>
        <v>-9500</v>
      </c>
      <c r="J90" s="176">
        <f t="shared" si="19"/>
        <v>5</v>
      </c>
      <c r="K90" s="15">
        <v>10000</v>
      </c>
      <c r="L90" s="11">
        <v>5150</v>
      </c>
      <c r="M90" s="175">
        <f t="shared" si="20"/>
        <v>-4850</v>
      </c>
      <c r="N90" s="174">
        <f t="shared" si="21"/>
        <v>51.5</v>
      </c>
      <c r="O90" s="13">
        <v>15000</v>
      </c>
      <c r="P90" s="11">
        <v>1248</v>
      </c>
      <c r="Q90" s="175">
        <f t="shared" si="22"/>
        <v>-13752</v>
      </c>
      <c r="R90" s="174">
        <f t="shared" si="23"/>
        <v>8.32</v>
      </c>
      <c r="S90" s="13">
        <v>10000</v>
      </c>
      <c r="T90" s="11">
        <v>603</v>
      </c>
      <c r="U90" s="203">
        <f t="shared" si="24"/>
        <v>-9397</v>
      </c>
      <c r="V90" s="208">
        <f t="shared" si="25"/>
        <v>6.03</v>
      </c>
    </row>
    <row r="91" spans="1:22" ht="16.2" x14ac:dyDescent="0.25">
      <c r="A91" s="357" t="s">
        <v>260</v>
      </c>
      <c r="B91" s="358" t="s">
        <v>265</v>
      </c>
      <c r="C91" s="359">
        <v>4620</v>
      </c>
      <c r="D91" s="11">
        <v>6790</v>
      </c>
      <c r="E91" s="167">
        <f t="shared" si="16"/>
        <v>2170</v>
      </c>
      <c r="F91" s="166">
        <f t="shared" si="17"/>
        <v>146.96969696969697</v>
      </c>
      <c r="G91" s="15">
        <v>25000</v>
      </c>
      <c r="H91" s="11">
        <v>22481</v>
      </c>
      <c r="I91" s="175">
        <f t="shared" si="18"/>
        <v>-2519</v>
      </c>
      <c r="J91" s="176">
        <f t="shared" si="19"/>
        <v>89.924000000000007</v>
      </c>
      <c r="K91" s="15">
        <f>10000+5000</f>
        <v>15000</v>
      </c>
      <c r="L91" s="11">
        <v>1371</v>
      </c>
      <c r="M91" s="175">
        <f t="shared" si="20"/>
        <v>-13629</v>
      </c>
      <c r="N91" s="174">
        <f t="shared" si="21"/>
        <v>9.1399999999999988</v>
      </c>
      <c r="O91" s="13">
        <v>0</v>
      </c>
      <c r="P91" s="11">
        <v>0</v>
      </c>
      <c r="Q91" s="175">
        <f t="shared" si="22"/>
        <v>0</v>
      </c>
      <c r="R91" s="174">
        <v>0</v>
      </c>
      <c r="S91" s="13"/>
      <c r="T91" s="11">
        <v>0</v>
      </c>
      <c r="U91" s="203">
        <f t="shared" si="24"/>
        <v>0</v>
      </c>
      <c r="V91" s="208">
        <v>0</v>
      </c>
    </row>
    <row r="92" spans="1:22" ht="16.2" x14ac:dyDescent="0.25">
      <c r="A92" s="357" t="s">
        <v>261</v>
      </c>
      <c r="B92" s="358" t="s">
        <v>266</v>
      </c>
      <c r="C92" s="359">
        <v>10250</v>
      </c>
      <c r="D92" s="11">
        <v>2014</v>
      </c>
      <c r="E92" s="167">
        <f t="shared" si="16"/>
        <v>-8236</v>
      </c>
      <c r="F92" s="166">
        <f t="shared" si="17"/>
        <v>19.648780487804878</v>
      </c>
      <c r="G92" s="15">
        <v>3000</v>
      </c>
      <c r="H92" s="11">
        <v>0</v>
      </c>
      <c r="I92" s="175">
        <f t="shared" si="18"/>
        <v>-3000</v>
      </c>
      <c r="J92" s="176">
        <f t="shared" si="19"/>
        <v>0</v>
      </c>
      <c r="K92" s="15">
        <v>3000</v>
      </c>
      <c r="L92" s="11">
        <v>60</v>
      </c>
      <c r="M92" s="175">
        <f t="shared" si="20"/>
        <v>-2940</v>
      </c>
      <c r="N92" s="174">
        <f t="shared" si="21"/>
        <v>2</v>
      </c>
      <c r="O92" s="13">
        <v>0</v>
      </c>
      <c r="P92" s="11">
        <v>0</v>
      </c>
      <c r="Q92" s="175">
        <f t="shared" si="22"/>
        <v>0</v>
      </c>
      <c r="R92" s="174">
        <v>0</v>
      </c>
      <c r="S92" s="13"/>
      <c r="T92" s="11">
        <v>0</v>
      </c>
      <c r="U92" s="203">
        <f t="shared" si="24"/>
        <v>0</v>
      </c>
      <c r="V92" s="208">
        <v>0</v>
      </c>
    </row>
    <row r="93" spans="1:22" ht="16.2" x14ac:dyDescent="0.25">
      <c r="A93" s="357" t="s">
        <v>262</v>
      </c>
      <c r="B93" s="358" t="s">
        <v>267</v>
      </c>
      <c r="C93" s="359">
        <v>15541</v>
      </c>
      <c r="D93" s="11">
        <v>10072</v>
      </c>
      <c r="E93" s="167">
        <f t="shared" si="16"/>
        <v>-5469</v>
      </c>
      <c r="F93" s="166">
        <f t="shared" si="17"/>
        <v>64.809214336271793</v>
      </c>
      <c r="G93" s="15">
        <v>2820</v>
      </c>
      <c r="H93" s="11">
        <v>796</v>
      </c>
      <c r="I93" s="175">
        <f t="shared" si="18"/>
        <v>-2024</v>
      </c>
      <c r="J93" s="176">
        <f t="shared" si="19"/>
        <v>28.226950354609929</v>
      </c>
      <c r="K93" s="15">
        <v>2820</v>
      </c>
      <c r="L93" s="11">
        <v>2163.35</v>
      </c>
      <c r="M93" s="175">
        <f t="shared" si="20"/>
        <v>-656.65000000000009</v>
      </c>
      <c r="N93" s="174">
        <f t="shared" si="21"/>
        <v>76.714539007092199</v>
      </c>
      <c r="O93" s="13">
        <v>0</v>
      </c>
      <c r="P93" s="11">
        <v>0</v>
      </c>
      <c r="Q93" s="175">
        <f t="shared" si="22"/>
        <v>0</v>
      </c>
      <c r="R93" s="174">
        <v>0</v>
      </c>
      <c r="S93" s="13"/>
      <c r="T93" s="11">
        <v>0</v>
      </c>
      <c r="U93" s="203">
        <f t="shared" si="24"/>
        <v>0</v>
      </c>
      <c r="V93" s="208">
        <v>0</v>
      </c>
    </row>
    <row r="94" spans="1:22" ht="16.2" x14ac:dyDescent="0.25">
      <c r="A94" s="357" t="s">
        <v>263</v>
      </c>
      <c r="B94" s="358" t="s">
        <v>268</v>
      </c>
      <c r="C94" s="359">
        <v>2940</v>
      </c>
      <c r="D94" s="11">
        <v>11291</v>
      </c>
      <c r="E94" s="167">
        <f t="shared" si="16"/>
        <v>8351</v>
      </c>
      <c r="F94" s="166">
        <f t="shared" si="17"/>
        <v>384.04761904761904</v>
      </c>
      <c r="G94" s="15">
        <v>10250</v>
      </c>
      <c r="H94" s="11">
        <v>1590</v>
      </c>
      <c r="I94" s="175">
        <f t="shared" si="18"/>
        <v>-8660</v>
      </c>
      <c r="J94" s="176">
        <f t="shared" si="19"/>
        <v>15.512195121951219</v>
      </c>
      <c r="K94" s="15">
        <v>1250</v>
      </c>
      <c r="L94" s="11">
        <v>0</v>
      </c>
      <c r="M94" s="175">
        <f t="shared" si="20"/>
        <v>-1250</v>
      </c>
      <c r="N94" s="174">
        <f t="shared" si="21"/>
        <v>0</v>
      </c>
      <c r="O94" s="13">
        <v>0</v>
      </c>
      <c r="P94" s="11">
        <v>0</v>
      </c>
      <c r="Q94" s="175">
        <f t="shared" si="22"/>
        <v>0</v>
      </c>
      <c r="R94" s="174">
        <v>0</v>
      </c>
      <c r="S94" s="13"/>
      <c r="T94" s="11">
        <v>0</v>
      </c>
      <c r="U94" s="203">
        <f t="shared" si="24"/>
        <v>0</v>
      </c>
      <c r="V94" s="208">
        <v>0</v>
      </c>
    </row>
    <row r="95" spans="1:22" ht="16.2" x14ac:dyDescent="0.25">
      <c r="A95" s="357" t="s">
        <v>270</v>
      </c>
      <c r="B95" s="358" t="s">
        <v>269</v>
      </c>
      <c r="C95" s="359">
        <v>250000</v>
      </c>
      <c r="D95" s="11">
        <v>89390</v>
      </c>
      <c r="E95" s="167">
        <f t="shared" si="16"/>
        <v>-160610</v>
      </c>
      <c r="F95" s="166">
        <f t="shared" si="17"/>
        <v>35.756</v>
      </c>
      <c r="G95" s="15">
        <v>12541</v>
      </c>
      <c r="H95" s="11">
        <v>5107</v>
      </c>
      <c r="I95" s="175">
        <f t="shared" si="18"/>
        <v>-7434</v>
      </c>
      <c r="J95" s="176">
        <f t="shared" si="19"/>
        <v>40.722430428195516</v>
      </c>
      <c r="K95" s="15">
        <v>12541</v>
      </c>
      <c r="L95" s="11">
        <v>5455</v>
      </c>
      <c r="M95" s="175">
        <f t="shared" si="20"/>
        <v>-7086</v>
      </c>
      <c r="N95" s="174">
        <f t="shared" si="21"/>
        <v>43.497328761661755</v>
      </c>
      <c r="O95" s="13">
        <v>0</v>
      </c>
      <c r="P95" s="11">
        <v>0</v>
      </c>
      <c r="Q95" s="175">
        <f t="shared" si="22"/>
        <v>0</v>
      </c>
      <c r="R95" s="174">
        <v>0</v>
      </c>
      <c r="S95" s="13"/>
      <c r="T95" s="11">
        <v>0</v>
      </c>
      <c r="U95" s="203">
        <f t="shared" si="24"/>
        <v>0</v>
      </c>
      <c r="V95" s="208">
        <v>0</v>
      </c>
    </row>
    <row r="96" spans="1:22" ht="16.2" x14ac:dyDescent="0.25">
      <c r="A96" s="357" t="s">
        <v>271</v>
      </c>
      <c r="B96" s="358" t="s">
        <v>275</v>
      </c>
      <c r="C96" s="359">
        <v>5000</v>
      </c>
      <c r="D96" s="11"/>
      <c r="E96" s="167">
        <f t="shared" si="16"/>
        <v>-5000</v>
      </c>
      <c r="F96" s="166">
        <f t="shared" si="17"/>
        <v>0</v>
      </c>
      <c r="G96" s="15">
        <v>2940</v>
      </c>
      <c r="H96" s="11">
        <v>1172</v>
      </c>
      <c r="I96" s="175">
        <f t="shared" si="18"/>
        <v>-1768</v>
      </c>
      <c r="J96" s="176">
        <f t="shared" si="19"/>
        <v>39.863945578231288</v>
      </c>
      <c r="K96" s="15">
        <v>2940</v>
      </c>
      <c r="L96" s="11">
        <v>1768</v>
      </c>
      <c r="M96" s="175">
        <f t="shared" si="20"/>
        <v>-1172</v>
      </c>
      <c r="N96" s="174">
        <f t="shared" si="21"/>
        <v>60.136054421768705</v>
      </c>
      <c r="O96" s="13">
        <v>0</v>
      </c>
      <c r="P96" s="11">
        <v>0</v>
      </c>
      <c r="Q96" s="175">
        <f t="shared" si="22"/>
        <v>0</v>
      </c>
      <c r="R96" s="174">
        <v>0</v>
      </c>
      <c r="S96" s="13"/>
      <c r="T96" s="11">
        <v>0</v>
      </c>
      <c r="U96" s="203">
        <f t="shared" si="24"/>
        <v>0</v>
      </c>
      <c r="V96" s="208">
        <v>0</v>
      </c>
    </row>
    <row r="97" spans="1:22" ht="16.2" x14ac:dyDescent="0.25">
      <c r="A97" s="357" t="s">
        <v>272</v>
      </c>
      <c r="B97" s="358" t="s">
        <v>276</v>
      </c>
      <c r="C97" s="359">
        <v>200000</v>
      </c>
      <c r="D97" s="11">
        <v>132055</v>
      </c>
      <c r="E97" s="167">
        <f t="shared" si="16"/>
        <v>-67945</v>
      </c>
      <c r="F97" s="166">
        <f t="shared" si="17"/>
        <v>66.027499999999989</v>
      </c>
      <c r="G97" s="15">
        <v>250000</v>
      </c>
      <c r="H97" s="11">
        <v>168344.05</v>
      </c>
      <c r="I97" s="175">
        <f t="shared" si="18"/>
        <v>-81655.950000000012</v>
      </c>
      <c r="J97" s="176">
        <f t="shared" si="19"/>
        <v>67.337620000000001</v>
      </c>
      <c r="K97" s="15">
        <v>178700</v>
      </c>
      <c r="L97" s="11">
        <v>196000</v>
      </c>
      <c r="M97" s="175">
        <f t="shared" si="20"/>
        <v>17300</v>
      </c>
      <c r="N97" s="174">
        <f t="shared" si="21"/>
        <v>109.68102965864577</v>
      </c>
      <c r="O97" s="13">
        <v>0</v>
      </c>
      <c r="P97" s="11">
        <v>0</v>
      </c>
      <c r="Q97" s="175">
        <f t="shared" si="22"/>
        <v>0</v>
      </c>
      <c r="R97" s="174">
        <v>0</v>
      </c>
      <c r="S97" s="13"/>
      <c r="T97" s="11">
        <v>0</v>
      </c>
      <c r="U97" s="203">
        <f t="shared" si="24"/>
        <v>0</v>
      </c>
      <c r="V97" s="208">
        <v>0</v>
      </c>
    </row>
    <row r="98" spans="1:22" ht="16.2" x14ac:dyDescent="0.25">
      <c r="A98" s="357" t="s">
        <v>273</v>
      </c>
      <c r="B98" s="358" t="s">
        <v>277</v>
      </c>
      <c r="C98" s="359">
        <v>22000</v>
      </c>
      <c r="D98" s="11">
        <v>1000</v>
      </c>
      <c r="E98" s="167">
        <f t="shared" si="16"/>
        <v>-21000</v>
      </c>
      <c r="F98" s="166">
        <f t="shared" si="17"/>
        <v>4.5454545454545459</v>
      </c>
      <c r="G98" s="15">
        <v>5000</v>
      </c>
      <c r="H98" s="11">
        <v>1500</v>
      </c>
      <c r="I98" s="175">
        <f t="shared" si="18"/>
        <v>-3500</v>
      </c>
      <c r="J98" s="176">
        <f t="shared" si="19"/>
        <v>30</v>
      </c>
      <c r="K98" s="15">
        <v>750</v>
      </c>
      <c r="L98" s="11">
        <v>0</v>
      </c>
      <c r="M98" s="175">
        <f t="shared" si="20"/>
        <v>-750</v>
      </c>
      <c r="N98" s="174">
        <f t="shared" si="21"/>
        <v>0</v>
      </c>
      <c r="O98" s="13">
        <v>0</v>
      </c>
      <c r="P98" s="11">
        <v>0</v>
      </c>
      <c r="Q98" s="175">
        <f t="shared" si="22"/>
        <v>0</v>
      </c>
      <c r="R98" s="174">
        <v>0</v>
      </c>
      <c r="S98" s="13"/>
      <c r="T98" s="11">
        <v>0</v>
      </c>
      <c r="U98" s="203">
        <f t="shared" si="24"/>
        <v>0</v>
      </c>
      <c r="V98" s="208">
        <v>0</v>
      </c>
    </row>
    <row r="99" spans="1:22" ht="16.2" x14ac:dyDescent="0.25">
      <c r="A99" s="357" t="s">
        <v>274</v>
      </c>
      <c r="B99" s="358" t="s">
        <v>278</v>
      </c>
      <c r="C99" s="359">
        <v>10280</v>
      </c>
      <c r="D99" s="11"/>
      <c r="E99" s="167">
        <f t="shared" si="16"/>
        <v>-10280</v>
      </c>
      <c r="F99" s="166">
        <f t="shared" si="17"/>
        <v>0</v>
      </c>
      <c r="G99" s="15">
        <v>250000</v>
      </c>
      <c r="H99" s="11">
        <v>146917</v>
      </c>
      <c r="I99" s="175">
        <f t="shared" si="18"/>
        <v>-103083</v>
      </c>
      <c r="J99" s="176">
        <f t="shared" si="19"/>
        <v>58.766799999999996</v>
      </c>
      <c r="K99" s="15">
        <v>250000</v>
      </c>
      <c r="L99" s="11">
        <v>144973</v>
      </c>
      <c r="M99" s="175">
        <f t="shared" si="20"/>
        <v>-105027</v>
      </c>
      <c r="N99" s="174">
        <f t="shared" si="21"/>
        <v>57.989199999999997</v>
      </c>
      <c r="O99" s="13">
        <v>0</v>
      </c>
      <c r="P99" s="11">
        <v>0</v>
      </c>
      <c r="Q99" s="175">
        <f t="shared" si="22"/>
        <v>0</v>
      </c>
      <c r="R99" s="174">
        <v>0</v>
      </c>
      <c r="S99" s="13"/>
      <c r="T99" s="11">
        <v>0</v>
      </c>
      <c r="U99" s="203">
        <f t="shared" si="24"/>
        <v>0</v>
      </c>
      <c r="V99" s="208">
        <v>0</v>
      </c>
    </row>
    <row r="100" spans="1:22" ht="16.2" x14ac:dyDescent="0.25">
      <c r="A100" s="357" t="s">
        <v>124</v>
      </c>
      <c r="B100" s="358" t="s">
        <v>120</v>
      </c>
      <c r="C100" s="359">
        <v>5000</v>
      </c>
      <c r="D100" s="11"/>
      <c r="E100" s="167">
        <f t="shared" si="16"/>
        <v>-5000</v>
      </c>
      <c r="F100" s="166">
        <f t="shared" si="17"/>
        <v>0</v>
      </c>
      <c r="G100" s="15">
        <v>12000</v>
      </c>
      <c r="H100" s="11">
        <v>550</v>
      </c>
      <c r="I100" s="175">
        <f t="shared" si="18"/>
        <v>-11450</v>
      </c>
      <c r="J100" s="176">
        <f t="shared" si="19"/>
        <v>4.583333333333333</v>
      </c>
      <c r="K100" s="15">
        <v>1000</v>
      </c>
      <c r="L100" s="11">
        <v>0</v>
      </c>
      <c r="M100" s="175">
        <f t="shared" si="20"/>
        <v>-1000</v>
      </c>
      <c r="N100" s="174">
        <f t="shared" si="21"/>
        <v>0</v>
      </c>
      <c r="O100" s="13">
        <v>0</v>
      </c>
      <c r="P100" s="11">
        <v>0</v>
      </c>
      <c r="Q100" s="175">
        <f t="shared" si="22"/>
        <v>0</v>
      </c>
      <c r="R100" s="174">
        <v>0</v>
      </c>
      <c r="S100" s="13"/>
      <c r="T100" s="11">
        <v>0</v>
      </c>
      <c r="U100" s="203">
        <f t="shared" si="24"/>
        <v>0</v>
      </c>
      <c r="V100" s="208">
        <v>0</v>
      </c>
    </row>
    <row r="101" spans="1:22" ht="16.2" x14ac:dyDescent="0.25">
      <c r="A101" s="357" t="s">
        <v>125</v>
      </c>
      <c r="B101" s="358" t="s">
        <v>121</v>
      </c>
      <c r="C101" s="359">
        <v>5000</v>
      </c>
      <c r="D101" s="11"/>
      <c r="E101" s="167">
        <f t="shared" si="16"/>
        <v>-5000</v>
      </c>
      <c r="F101" s="166">
        <f t="shared" si="17"/>
        <v>0</v>
      </c>
      <c r="G101" s="15">
        <v>10280</v>
      </c>
      <c r="H101" s="11">
        <v>0</v>
      </c>
      <c r="I101" s="175">
        <f t="shared" si="18"/>
        <v>-10280</v>
      </c>
      <c r="J101" s="176">
        <f t="shared" si="19"/>
        <v>0</v>
      </c>
      <c r="K101" s="15">
        <v>2280</v>
      </c>
      <c r="L101" s="11">
        <v>0</v>
      </c>
      <c r="M101" s="175">
        <f t="shared" si="20"/>
        <v>-2280</v>
      </c>
      <c r="N101" s="174">
        <f t="shared" si="21"/>
        <v>0</v>
      </c>
      <c r="O101" s="13">
        <v>0</v>
      </c>
      <c r="P101" s="11">
        <v>0</v>
      </c>
      <c r="Q101" s="175">
        <f t="shared" si="22"/>
        <v>0</v>
      </c>
      <c r="R101" s="174">
        <v>0</v>
      </c>
      <c r="S101" s="13"/>
      <c r="T101" s="11">
        <v>0</v>
      </c>
      <c r="U101" s="203">
        <f t="shared" si="24"/>
        <v>0</v>
      </c>
      <c r="V101" s="208">
        <v>0</v>
      </c>
    </row>
    <row r="102" spans="1:22" ht="16.2" x14ac:dyDescent="0.25">
      <c r="A102" s="357" t="s">
        <v>126</v>
      </c>
      <c r="B102" s="358" t="s">
        <v>128</v>
      </c>
      <c r="C102" s="359">
        <v>39791</v>
      </c>
      <c r="D102" s="11"/>
      <c r="E102" s="167">
        <f t="shared" si="16"/>
        <v>-39791</v>
      </c>
      <c r="F102" s="166">
        <f t="shared" si="17"/>
        <v>0</v>
      </c>
      <c r="G102" s="15">
        <v>5000</v>
      </c>
      <c r="H102" s="11">
        <v>1300</v>
      </c>
      <c r="I102" s="175">
        <f t="shared" si="18"/>
        <v>-3700</v>
      </c>
      <c r="J102" s="176">
        <f t="shared" si="19"/>
        <v>26</v>
      </c>
      <c r="K102" s="15">
        <v>2000</v>
      </c>
      <c r="L102" s="11">
        <v>700</v>
      </c>
      <c r="M102" s="175">
        <f t="shared" si="20"/>
        <v>-1300</v>
      </c>
      <c r="N102" s="174">
        <f t="shared" si="21"/>
        <v>35</v>
      </c>
      <c r="O102" s="13">
        <v>0</v>
      </c>
      <c r="P102" s="11">
        <v>0</v>
      </c>
      <c r="Q102" s="175">
        <f t="shared" si="22"/>
        <v>0</v>
      </c>
      <c r="R102" s="174">
        <v>0</v>
      </c>
      <c r="S102" s="13"/>
      <c r="T102" s="11">
        <v>0</v>
      </c>
      <c r="U102" s="203">
        <f t="shared" si="24"/>
        <v>0</v>
      </c>
      <c r="V102" s="208">
        <v>0</v>
      </c>
    </row>
    <row r="103" spans="1:22" ht="16.2" x14ac:dyDescent="0.25">
      <c r="A103" s="357" t="s">
        <v>127</v>
      </c>
      <c r="B103" s="358" t="s">
        <v>129</v>
      </c>
      <c r="C103" s="359">
        <v>5000</v>
      </c>
      <c r="D103" s="11"/>
      <c r="E103" s="167">
        <f t="shared" si="16"/>
        <v>-5000</v>
      </c>
      <c r="F103" s="166">
        <f t="shared" si="17"/>
        <v>0</v>
      </c>
      <c r="G103" s="15">
        <v>5000</v>
      </c>
      <c r="H103" s="11">
        <v>0</v>
      </c>
      <c r="I103" s="175">
        <f t="shared" si="18"/>
        <v>-5000</v>
      </c>
      <c r="J103" s="176">
        <f t="shared" si="19"/>
        <v>0</v>
      </c>
      <c r="K103" s="15">
        <v>550</v>
      </c>
      <c r="L103" s="11">
        <v>0</v>
      </c>
      <c r="M103" s="175">
        <f t="shared" si="20"/>
        <v>-550</v>
      </c>
      <c r="N103" s="174">
        <f t="shared" si="21"/>
        <v>0</v>
      </c>
      <c r="O103" s="13">
        <v>0</v>
      </c>
      <c r="P103" s="11">
        <v>0</v>
      </c>
      <c r="Q103" s="175">
        <f t="shared" si="22"/>
        <v>0</v>
      </c>
      <c r="R103" s="174">
        <v>0</v>
      </c>
      <c r="S103" s="13"/>
      <c r="T103" s="11">
        <v>0</v>
      </c>
      <c r="U103" s="203">
        <f t="shared" si="24"/>
        <v>0</v>
      </c>
      <c r="V103" s="208">
        <v>0</v>
      </c>
    </row>
    <row r="104" spans="1:22" ht="16.2" x14ac:dyDescent="0.25">
      <c r="A104" s="357" t="s">
        <v>130</v>
      </c>
      <c r="B104" s="358" t="s">
        <v>133</v>
      </c>
      <c r="C104" s="359">
        <v>36910</v>
      </c>
      <c r="D104" s="11">
        <v>1000</v>
      </c>
      <c r="E104" s="167">
        <f t="shared" si="16"/>
        <v>-35910</v>
      </c>
      <c r="F104" s="166">
        <f t="shared" si="17"/>
        <v>2.7092928745597398</v>
      </c>
      <c r="G104" s="15">
        <v>39791</v>
      </c>
      <c r="H104" s="11">
        <v>124975</v>
      </c>
      <c r="I104" s="175">
        <f t="shared" si="18"/>
        <v>85184</v>
      </c>
      <c r="J104" s="176">
        <f t="shared" si="19"/>
        <v>314.07856047850021</v>
      </c>
      <c r="K104" s="15">
        <f>39791+3940</f>
        <v>43731</v>
      </c>
      <c r="L104" s="11">
        <v>0</v>
      </c>
      <c r="M104" s="175">
        <f t="shared" si="20"/>
        <v>-43731</v>
      </c>
      <c r="N104" s="174">
        <f t="shared" si="21"/>
        <v>0</v>
      </c>
      <c r="O104" s="13">
        <v>0</v>
      </c>
      <c r="P104" s="11">
        <v>0</v>
      </c>
      <c r="Q104" s="175">
        <f t="shared" si="22"/>
        <v>0</v>
      </c>
      <c r="R104" s="174">
        <v>0</v>
      </c>
      <c r="S104" s="13"/>
      <c r="T104" s="11">
        <v>0</v>
      </c>
      <c r="U104" s="203">
        <f t="shared" si="24"/>
        <v>0</v>
      </c>
      <c r="V104" s="208">
        <v>0</v>
      </c>
    </row>
    <row r="105" spans="1:22" ht="16.2" x14ac:dyDescent="0.25">
      <c r="A105" s="357" t="s">
        <v>131</v>
      </c>
      <c r="B105" s="358" t="s">
        <v>279</v>
      </c>
      <c r="C105" s="359">
        <v>21000</v>
      </c>
      <c r="D105" s="11"/>
      <c r="E105" s="167">
        <f t="shared" si="16"/>
        <v>-21000</v>
      </c>
      <c r="F105" s="166">
        <f t="shared" si="17"/>
        <v>0</v>
      </c>
      <c r="G105" s="15">
        <v>5000</v>
      </c>
      <c r="H105" s="11">
        <v>500</v>
      </c>
      <c r="I105" s="175">
        <f t="shared" si="18"/>
        <v>-4500</v>
      </c>
      <c r="J105" s="176">
        <f t="shared" si="19"/>
        <v>10</v>
      </c>
      <c r="K105" s="15">
        <f>3020+936</f>
        <v>3956</v>
      </c>
      <c r="L105" s="11">
        <v>900</v>
      </c>
      <c r="M105" s="175">
        <f t="shared" si="20"/>
        <v>-3056</v>
      </c>
      <c r="N105" s="174">
        <f t="shared" si="21"/>
        <v>22.75025278058645</v>
      </c>
      <c r="O105" s="13">
        <v>0</v>
      </c>
      <c r="P105" s="11">
        <v>0</v>
      </c>
      <c r="Q105" s="175">
        <f t="shared" si="22"/>
        <v>0</v>
      </c>
      <c r="R105" s="174">
        <v>0</v>
      </c>
      <c r="S105" s="13"/>
      <c r="T105" s="11">
        <v>0</v>
      </c>
      <c r="U105" s="203">
        <f t="shared" si="24"/>
        <v>0</v>
      </c>
      <c r="V105" s="208">
        <v>0</v>
      </c>
    </row>
    <row r="106" spans="1:22" ht="16.2" x14ac:dyDescent="0.25">
      <c r="A106" s="357" t="s">
        <v>132</v>
      </c>
      <c r="B106" s="360" t="s">
        <v>134</v>
      </c>
      <c r="C106" s="361">
        <v>2000</v>
      </c>
      <c r="D106" s="11"/>
      <c r="E106" s="167">
        <f t="shared" si="16"/>
        <v>-2000</v>
      </c>
      <c r="F106" s="166">
        <f t="shared" si="17"/>
        <v>0</v>
      </c>
      <c r="G106" s="15">
        <v>36910</v>
      </c>
      <c r="H106" s="11">
        <v>6150</v>
      </c>
      <c r="I106" s="175">
        <f t="shared" si="18"/>
        <v>-30760</v>
      </c>
      <c r="J106" s="176">
        <f t="shared" si="19"/>
        <v>16.662151178542402</v>
      </c>
      <c r="K106" s="15">
        <v>36910</v>
      </c>
      <c r="L106" s="11">
        <v>200</v>
      </c>
      <c r="M106" s="175">
        <f t="shared" si="20"/>
        <v>-36710</v>
      </c>
      <c r="N106" s="174">
        <f t="shared" si="21"/>
        <v>0.541858574911948</v>
      </c>
      <c r="O106" s="13">
        <v>0</v>
      </c>
      <c r="P106" s="11">
        <v>0</v>
      </c>
      <c r="Q106" s="175">
        <f t="shared" si="22"/>
        <v>0</v>
      </c>
      <c r="R106" s="174">
        <v>0</v>
      </c>
      <c r="S106" s="13"/>
      <c r="T106" s="11">
        <v>0</v>
      </c>
      <c r="U106" s="203">
        <f t="shared" si="24"/>
        <v>0</v>
      </c>
      <c r="V106" s="208">
        <v>0</v>
      </c>
    </row>
    <row r="107" spans="1:22" ht="16.2" x14ac:dyDescent="0.25">
      <c r="A107" s="357" t="s">
        <v>139</v>
      </c>
      <c r="B107" s="358" t="s">
        <v>135</v>
      </c>
      <c r="C107" s="359">
        <v>2000</v>
      </c>
      <c r="D107" s="11">
        <v>680</v>
      </c>
      <c r="E107" s="167">
        <f t="shared" si="16"/>
        <v>-1320</v>
      </c>
      <c r="F107" s="166">
        <f t="shared" si="17"/>
        <v>34</v>
      </c>
      <c r="G107" s="15">
        <v>5000</v>
      </c>
      <c r="H107" s="11">
        <v>0</v>
      </c>
      <c r="I107" s="175">
        <f t="shared" si="18"/>
        <v>-5000</v>
      </c>
      <c r="J107" s="176">
        <f t="shared" si="19"/>
        <v>0</v>
      </c>
      <c r="K107" s="15"/>
      <c r="L107" s="11">
        <v>0</v>
      </c>
      <c r="M107" s="175">
        <f t="shared" si="20"/>
        <v>0</v>
      </c>
      <c r="N107" s="174">
        <v>0</v>
      </c>
      <c r="O107" s="13">
        <v>0</v>
      </c>
      <c r="P107" s="11">
        <v>0</v>
      </c>
      <c r="Q107" s="175">
        <f t="shared" si="22"/>
        <v>0</v>
      </c>
      <c r="R107" s="174">
        <v>0</v>
      </c>
      <c r="S107" s="13"/>
      <c r="T107" s="11">
        <v>0</v>
      </c>
      <c r="U107" s="203">
        <f t="shared" si="24"/>
        <v>0</v>
      </c>
      <c r="V107" s="208">
        <v>0</v>
      </c>
    </row>
    <row r="108" spans="1:22" ht="16.2" x14ac:dyDescent="0.25">
      <c r="A108" s="357" t="s">
        <v>140</v>
      </c>
      <c r="B108" s="358" t="s">
        <v>136</v>
      </c>
      <c r="C108" s="359">
        <v>5200</v>
      </c>
      <c r="D108" s="11"/>
      <c r="E108" s="167">
        <f t="shared" si="16"/>
        <v>-5200</v>
      </c>
      <c r="F108" s="166">
        <f t="shared" si="17"/>
        <v>0</v>
      </c>
      <c r="G108" s="15">
        <v>2000</v>
      </c>
      <c r="H108" s="11">
        <v>0</v>
      </c>
      <c r="I108" s="175">
        <f t="shared" si="18"/>
        <v>-2000</v>
      </c>
      <c r="J108" s="176">
        <f t="shared" si="19"/>
        <v>0</v>
      </c>
      <c r="K108" s="15">
        <v>300</v>
      </c>
      <c r="L108" s="11">
        <v>0</v>
      </c>
      <c r="M108" s="175">
        <f t="shared" si="20"/>
        <v>-300</v>
      </c>
      <c r="N108" s="174">
        <f t="shared" si="21"/>
        <v>0</v>
      </c>
      <c r="O108" s="13">
        <v>0</v>
      </c>
      <c r="P108" s="11">
        <v>0</v>
      </c>
      <c r="Q108" s="175">
        <f t="shared" si="22"/>
        <v>0</v>
      </c>
      <c r="R108" s="174">
        <v>0</v>
      </c>
      <c r="S108" s="13"/>
      <c r="T108" s="11">
        <v>0</v>
      </c>
      <c r="U108" s="203">
        <f t="shared" si="24"/>
        <v>0</v>
      </c>
      <c r="V108" s="208">
        <v>0</v>
      </c>
    </row>
    <row r="109" spans="1:22" ht="16.2" x14ac:dyDescent="0.25">
      <c r="A109" s="357" t="s">
        <v>141</v>
      </c>
      <c r="B109" s="358" t="s">
        <v>137</v>
      </c>
      <c r="C109" s="359">
        <v>93520</v>
      </c>
      <c r="D109" s="11">
        <v>450</v>
      </c>
      <c r="E109" s="167">
        <f t="shared" si="16"/>
        <v>-93070</v>
      </c>
      <c r="F109" s="166">
        <f t="shared" si="17"/>
        <v>0.48118049615055603</v>
      </c>
      <c r="G109" s="15">
        <v>2000</v>
      </c>
      <c r="H109" s="11">
        <v>1210</v>
      </c>
      <c r="I109" s="175">
        <f t="shared" si="18"/>
        <v>-790</v>
      </c>
      <c r="J109" s="176">
        <f t="shared" si="19"/>
        <v>60.5</v>
      </c>
      <c r="K109" s="15">
        <v>670</v>
      </c>
      <c r="L109" s="11">
        <v>150</v>
      </c>
      <c r="M109" s="175">
        <f t="shared" si="20"/>
        <v>-520</v>
      </c>
      <c r="N109" s="174">
        <f t="shared" si="21"/>
        <v>22.388059701492537</v>
      </c>
      <c r="O109" s="13">
        <v>0</v>
      </c>
      <c r="P109" s="11">
        <v>0</v>
      </c>
      <c r="Q109" s="175">
        <f t="shared" si="22"/>
        <v>0</v>
      </c>
      <c r="R109" s="174">
        <v>0</v>
      </c>
      <c r="S109" s="13"/>
      <c r="T109" s="11">
        <v>0</v>
      </c>
      <c r="U109" s="203">
        <f t="shared" si="24"/>
        <v>0</v>
      </c>
      <c r="V109" s="208">
        <v>0</v>
      </c>
    </row>
    <row r="110" spans="1:22" ht="16.2" x14ac:dyDescent="0.25">
      <c r="A110" s="357" t="s">
        <v>142</v>
      </c>
      <c r="B110" s="358" t="s">
        <v>138</v>
      </c>
      <c r="C110" s="359">
        <v>3900</v>
      </c>
      <c r="D110" s="11">
        <v>14616</v>
      </c>
      <c r="E110" s="167">
        <f t="shared" si="16"/>
        <v>10716</v>
      </c>
      <c r="F110" s="166">
        <f t="shared" si="17"/>
        <v>374.76923076923077</v>
      </c>
      <c r="G110" s="15">
        <v>5200</v>
      </c>
      <c r="H110" s="11">
        <v>18290</v>
      </c>
      <c r="I110" s="175">
        <f t="shared" si="18"/>
        <v>13090</v>
      </c>
      <c r="J110" s="176">
        <f t="shared" si="19"/>
        <v>351.73076923076923</v>
      </c>
      <c r="K110" s="15">
        <v>5200</v>
      </c>
      <c r="L110" s="11">
        <v>930</v>
      </c>
      <c r="M110" s="175">
        <f t="shared" si="20"/>
        <v>-4270</v>
      </c>
      <c r="N110" s="174">
        <f t="shared" si="21"/>
        <v>17.884615384615383</v>
      </c>
      <c r="O110" s="13">
        <v>0</v>
      </c>
      <c r="P110" s="11">
        <v>0</v>
      </c>
      <c r="Q110" s="175">
        <f t="shared" si="22"/>
        <v>0</v>
      </c>
      <c r="R110" s="174">
        <v>0</v>
      </c>
      <c r="S110" s="13"/>
      <c r="T110" s="11">
        <v>0</v>
      </c>
      <c r="U110" s="203">
        <f t="shared" si="24"/>
        <v>0</v>
      </c>
      <c r="V110" s="208">
        <v>0</v>
      </c>
    </row>
    <row r="111" spans="1:22" ht="16.2" x14ac:dyDescent="0.25">
      <c r="A111" s="357" t="s">
        <v>143</v>
      </c>
      <c r="B111" s="358" t="s">
        <v>144</v>
      </c>
      <c r="C111" s="359">
        <v>2600</v>
      </c>
      <c r="D111" s="11"/>
      <c r="E111" s="167">
        <f t="shared" si="16"/>
        <v>-2600</v>
      </c>
      <c r="F111" s="166">
        <f t="shared" si="17"/>
        <v>0</v>
      </c>
      <c r="G111" s="15">
        <v>93520</v>
      </c>
      <c r="H111" s="11">
        <v>215526.22</v>
      </c>
      <c r="I111" s="175">
        <f t="shared" si="18"/>
        <v>122006.22</v>
      </c>
      <c r="J111" s="176">
        <f t="shared" si="19"/>
        <v>230.4600299401198</v>
      </c>
      <c r="K111" s="15">
        <v>93520</v>
      </c>
      <c r="L111" s="11">
        <v>82000</v>
      </c>
      <c r="M111" s="175">
        <f t="shared" si="20"/>
        <v>-11520</v>
      </c>
      <c r="N111" s="174">
        <f t="shared" si="21"/>
        <v>87.681779298545763</v>
      </c>
      <c r="O111" s="13">
        <v>0</v>
      </c>
      <c r="P111" s="11">
        <v>0</v>
      </c>
      <c r="Q111" s="175">
        <f t="shared" si="22"/>
        <v>0</v>
      </c>
      <c r="R111" s="174">
        <v>0</v>
      </c>
      <c r="S111" s="13"/>
      <c r="T111" s="11">
        <v>0</v>
      </c>
      <c r="U111" s="203">
        <f t="shared" si="24"/>
        <v>0</v>
      </c>
      <c r="V111" s="208">
        <v>0</v>
      </c>
    </row>
    <row r="112" spans="1:22" ht="16.2" x14ac:dyDescent="0.25">
      <c r="A112" s="357" t="s">
        <v>149</v>
      </c>
      <c r="B112" s="358" t="s">
        <v>145</v>
      </c>
      <c r="C112" s="359">
        <v>5400</v>
      </c>
      <c r="D112" s="11">
        <v>210</v>
      </c>
      <c r="E112" s="167">
        <f t="shared" si="16"/>
        <v>-5190</v>
      </c>
      <c r="F112" s="166">
        <f t="shared" si="17"/>
        <v>3.8888888888888888</v>
      </c>
      <c r="G112" s="15">
        <v>3900</v>
      </c>
      <c r="H112" s="11">
        <v>10040</v>
      </c>
      <c r="I112" s="175">
        <f t="shared" si="18"/>
        <v>6140</v>
      </c>
      <c r="J112" s="176">
        <f t="shared" si="19"/>
        <v>257.43589743589746</v>
      </c>
      <c r="K112" s="15">
        <v>3900</v>
      </c>
      <c r="L112" s="11">
        <v>750</v>
      </c>
      <c r="M112" s="175">
        <f t="shared" si="20"/>
        <v>-3150</v>
      </c>
      <c r="N112" s="174">
        <f t="shared" si="21"/>
        <v>19.230769230769234</v>
      </c>
      <c r="O112" s="13">
        <v>0</v>
      </c>
      <c r="P112" s="11">
        <v>0</v>
      </c>
      <c r="Q112" s="175">
        <f t="shared" si="22"/>
        <v>0</v>
      </c>
      <c r="R112" s="174">
        <v>0</v>
      </c>
      <c r="S112" s="13"/>
      <c r="T112" s="11">
        <v>0</v>
      </c>
      <c r="U112" s="203">
        <f t="shared" si="24"/>
        <v>0</v>
      </c>
      <c r="V112" s="208">
        <v>0</v>
      </c>
    </row>
    <row r="113" spans="1:22" ht="16.2" x14ac:dyDescent="0.25">
      <c r="A113" s="357" t="s">
        <v>150</v>
      </c>
      <c r="B113" s="358" t="s">
        <v>146</v>
      </c>
      <c r="C113" s="359">
        <v>22854</v>
      </c>
      <c r="D113" s="11">
        <v>3393</v>
      </c>
      <c r="E113" s="167">
        <f t="shared" si="16"/>
        <v>-19461</v>
      </c>
      <c r="F113" s="166">
        <f t="shared" si="17"/>
        <v>14.846416382252558</v>
      </c>
      <c r="G113" s="15">
        <v>2600</v>
      </c>
      <c r="H113" s="11">
        <v>0</v>
      </c>
      <c r="I113" s="175">
        <f t="shared" si="18"/>
        <v>-2600</v>
      </c>
      <c r="J113" s="176">
        <f t="shared" si="19"/>
        <v>0</v>
      </c>
      <c r="K113" s="15">
        <v>2600</v>
      </c>
      <c r="L113" s="11">
        <v>0</v>
      </c>
      <c r="M113" s="175">
        <f t="shared" si="20"/>
        <v>-2600</v>
      </c>
      <c r="N113" s="174">
        <f t="shared" si="21"/>
        <v>0</v>
      </c>
      <c r="O113" s="13">
        <v>0</v>
      </c>
      <c r="P113" s="11">
        <v>0</v>
      </c>
      <c r="Q113" s="175">
        <f t="shared" si="22"/>
        <v>0</v>
      </c>
      <c r="R113" s="174">
        <v>0</v>
      </c>
      <c r="S113" s="13"/>
      <c r="T113" s="11">
        <v>0</v>
      </c>
      <c r="U113" s="203">
        <f t="shared" si="24"/>
        <v>0</v>
      </c>
      <c r="V113" s="208">
        <v>0</v>
      </c>
    </row>
    <row r="114" spans="1:22" ht="16.2" x14ac:dyDescent="0.25">
      <c r="A114" s="357" t="s">
        <v>282</v>
      </c>
      <c r="B114" s="358" t="s">
        <v>280</v>
      </c>
      <c r="C114" s="359">
        <v>15000</v>
      </c>
      <c r="D114" s="11">
        <v>100</v>
      </c>
      <c r="E114" s="167">
        <f t="shared" si="16"/>
        <v>-14900</v>
      </c>
      <c r="F114" s="166">
        <f t="shared" si="17"/>
        <v>0.66666666666666674</v>
      </c>
      <c r="G114" s="15">
        <v>5400</v>
      </c>
      <c r="H114" s="11">
        <v>830</v>
      </c>
      <c r="I114" s="175">
        <f t="shared" si="18"/>
        <v>-4570</v>
      </c>
      <c r="J114" s="176">
        <f t="shared" si="19"/>
        <v>15.37037037037037</v>
      </c>
      <c r="K114" s="15">
        <v>4400</v>
      </c>
      <c r="L114" s="11">
        <v>1411</v>
      </c>
      <c r="M114" s="175">
        <f t="shared" si="20"/>
        <v>-2989</v>
      </c>
      <c r="N114" s="174">
        <f t="shared" si="21"/>
        <v>32.06818181818182</v>
      </c>
      <c r="O114" s="13">
        <v>0</v>
      </c>
      <c r="P114" s="11">
        <v>0</v>
      </c>
      <c r="Q114" s="175">
        <f t="shared" si="22"/>
        <v>0</v>
      </c>
      <c r="R114" s="174">
        <v>0</v>
      </c>
      <c r="S114" s="13"/>
      <c r="T114" s="11">
        <v>0</v>
      </c>
      <c r="U114" s="203">
        <f t="shared" si="24"/>
        <v>0</v>
      </c>
      <c r="V114" s="208">
        <v>0</v>
      </c>
    </row>
    <row r="115" spans="1:22" ht="16.2" x14ac:dyDescent="0.25">
      <c r="A115" s="357" t="s">
        <v>151</v>
      </c>
      <c r="B115" s="358" t="s">
        <v>147</v>
      </c>
      <c r="C115" s="359">
        <v>11413</v>
      </c>
      <c r="D115" s="11">
        <v>951</v>
      </c>
      <c r="E115" s="167">
        <f t="shared" si="16"/>
        <v>-10462</v>
      </c>
      <c r="F115" s="166">
        <f t="shared" si="17"/>
        <v>8.3326031718216065</v>
      </c>
      <c r="G115" s="15">
        <v>22864</v>
      </c>
      <c r="H115" s="11">
        <v>10762</v>
      </c>
      <c r="I115" s="175">
        <f t="shared" si="18"/>
        <v>-12102</v>
      </c>
      <c r="J115" s="176">
        <f t="shared" si="19"/>
        <v>47.069629111266622</v>
      </c>
      <c r="K115" s="15">
        <v>10864</v>
      </c>
      <c r="L115" s="11">
        <v>5665</v>
      </c>
      <c r="M115" s="175">
        <f t="shared" si="20"/>
        <v>-5199</v>
      </c>
      <c r="N115" s="174">
        <f t="shared" si="21"/>
        <v>52.144698085419741</v>
      </c>
      <c r="O115" s="13">
        <v>0</v>
      </c>
      <c r="P115" s="11">
        <v>79218.990000000005</v>
      </c>
      <c r="Q115" s="175">
        <f t="shared" si="22"/>
        <v>79218.990000000005</v>
      </c>
      <c r="R115" s="174">
        <v>0</v>
      </c>
      <c r="S115" s="13"/>
      <c r="T115" s="11">
        <v>0</v>
      </c>
      <c r="U115" s="203">
        <f t="shared" si="24"/>
        <v>0</v>
      </c>
      <c r="V115" s="208">
        <v>0</v>
      </c>
    </row>
    <row r="116" spans="1:22" ht="16.2" x14ac:dyDescent="0.25">
      <c r="A116" s="357" t="s">
        <v>152</v>
      </c>
      <c r="B116" s="358" t="s">
        <v>148</v>
      </c>
      <c r="C116" s="359">
        <v>4025</v>
      </c>
      <c r="D116" s="11">
        <v>195</v>
      </c>
      <c r="E116" s="167">
        <f t="shared" si="16"/>
        <v>-3830</v>
      </c>
      <c r="F116" s="166">
        <f t="shared" si="17"/>
        <v>4.8447204968944098</v>
      </c>
      <c r="G116" s="15">
        <v>15000</v>
      </c>
      <c r="H116" s="11">
        <v>120</v>
      </c>
      <c r="I116" s="175">
        <f t="shared" si="18"/>
        <v>-14880</v>
      </c>
      <c r="J116" s="176">
        <f t="shared" si="19"/>
        <v>0.8</v>
      </c>
      <c r="K116" s="15">
        <v>535</v>
      </c>
      <c r="L116" s="11">
        <v>60</v>
      </c>
      <c r="M116" s="175">
        <f t="shared" si="20"/>
        <v>-475</v>
      </c>
      <c r="N116" s="174">
        <f t="shared" si="21"/>
        <v>11.214953271028037</v>
      </c>
      <c r="O116" s="13">
        <v>0</v>
      </c>
      <c r="P116" s="11">
        <v>0</v>
      </c>
      <c r="Q116" s="175">
        <f t="shared" si="22"/>
        <v>0</v>
      </c>
      <c r="R116" s="174">
        <v>0</v>
      </c>
      <c r="S116" s="13"/>
      <c r="T116" s="11">
        <v>0</v>
      </c>
      <c r="U116" s="203">
        <f t="shared" si="24"/>
        <v>0</v>
      </c>
      <c r="V116" s="208">
        <v>0</v>
      </c>
    </row>
    <row r="117" spans="1:22" ht="16.2" x14ac:dyDescent="0.25">
      <c r="A117" s="357" t="s">
        <v>335</v>
      </c>
      <c r="B117" s="358" t="s">
        <v>336</v>
      </c>
      <c r="C117" s="359">
        <v>0</v>
      </c>
      <c r="D117" s="11">
        <v>17267</v>
      </c>
      <c r="E117" s="167">
        <f t="shared" si="16"/>
        <v>17267</v>
      </c>
      <c r="F117" s="166" t="e">
        <f t="shared" si="17"/>
        <v>#DIV/0!</v>
      </c>
      <c r="G117" s="15">
        <v>11413</v>
      </c>
      <c r="H117" s="11">
        <v>1236</v>
      </c>
      <c r="I117" s="175">
        <f t="shared" si="18"/>
        <v>-10177</v>
      </c>
      <c r="J117" s="176">
        <f t="shared" si="19"/>
        <v>10.829755541925874</v>
      </c>
      <c r="K117" s="15">
        <v>11413</v>
      </c>
      <c r="L117" s="11">
        <v>1619</v>
      </c>
      <c r="M117" s="175">
        <f t="shared" si="20"/>
        <v>-9794</v>
      </c>
      <c r="N117" s="174">
        <f t="shared" si="21"/>
        <v>14.18557784982038</v>
      </c>
      <c r="O117" s="13">
        <v>0</v>
      </c>
      <c r="P117" s="11">
        <v>0</v>
      </c>
      <c r="Q117" s="175">
        <f t="shared" si="22"/>
        <v>0</v>
      </c>
      <c r="R117" s="174">
        <v>0</v>
      </c>
      <c r="S117" s="13"/>
      <c r="T117" s="11">
        <v>0</v>
      </c>
      <c r="U117" s="203">
        <f t="shared" si="24"/>
        <v>0</v>
      </c>
      <c r="V117" s="208">
        <v>0</v>
      </c>
    </row>
    <row r="118" spans="1:22" ht="16.2" x14ac:dyDescent="0.25">
      <c r="A118" s="357" t="s">
        <v>153</v>
      </c>
      <c r="B118" s="358" t="s">
        <v>388</v>
      </c>
      <c r="C118" s="359">
        <v>6025</v>
      </c>
      <c r="D118" s="11">
        <v>3310</v>
      </c>
      <c r="E118" s="167">
        <f t="shared" si="16"/>
        <v>-2715</v>
      </c>
      <c r="F118" s="166">
        <f t="shared" si="17"/>
        <v>54.937759336099589</v>
      </c>
      <c r="G118" s="15">
        <v>4025</v>
      </c>
      <c r="H118" s="11">
        <v>300</v>
      </c>
      <c r="I118" s="175">
        <f t="shared" si="18"/>
        <v>-3725</v>
      </c>
      <c r="J118" s="176">
        <f t="shared" si="19"/>
        <v>7.4534161490683228</v>
      </c>
      <c r="K118" s="15">
        <v>3500</v>
      </c>
      <c r="L118" s="11">
        <v>2099</v>
      </c>
      <c r="M118" s="175">
        <f t="shared" si="20"/>
        <v>-1401</v>
      </c>
      <c r="N118" s="174">
        <f t="shared" si="21"/>
        <v>59.971428571428575</v>
      </c>
      <c r="O118" s="13">
        <v>0</v>
      </c>
      <c r="P118" s="11">
        <v>0</v>
      </c>
      <c r="Q118" s="175">
        <f t="shared" si="22"/>
        <v>0</v>
      </c>
      <c r="R118" s="174">
        <v>0</v>
      </c>
      <c r="S118" s="13"/>
      <c r="T118" s="11">
        <v>0</v>
      </c>
      <c r="U118" s="203">
        <f t="shared" si="24"/>
        <v>0</v>
      </c>
      <c r="V118" s="208">
        <v>0</v>
      </c>
    </row>
    <row r="119" spans="1:22" ht="16.2" x14ac:dyDescent="0.25">
      <c r="A119" s="357" t="s">
        <v>154</v>
      </c>
      <c r="B119" s="358" t="s">
        <v>155</v>
      </c>
      <c r="C119" s="359">
        <v>26259</v>
      </c>
      <c r="D119" s="11">
        <v>1245</v>
      </c>
      <c r="E119" s="167">
        <f t="shared" si="16"/>
        <v>-25014</v>
      </c>
      <c r="F119" s="166">
        <v>0</v>
      </c>
      <c r="G119" s="19">
        <v>80700</v>
      </c>
      <c r="H119" s="11">
        <v>36986</v>
      </c>
      <c r="I119" s="175">
        <f t="shared" si="18"/>
        <v>-43714</v>
      </c>
      <c r="J119" s="176">
        <f t="shared" si="19"/>
        <v>45.831474597273854</v>
      </c>
      <c r="K119" s="15">
        <v>80726</v>
      </c>
      <c r="L119" s="11">
        <v>13085</v>
      </c>
      <c r="M119" s="175">
        <f t="shared" si="20"/>
        <v>-67641</v>
      </c>
      <c r="N119" s="174">
        <f t="shared" si="21"/>
        <v>16.209151946089239</v>
      </c>
      <c r="O119" s="13">
        <v>0</v>
      </c>
      <c r="P119" s="11">
        <v>0</v>
      </c>
      <c r="Q119" s="175">
        <f t="shared" si="22"/>
        <v>0</v>
      </c>
      <c r="R119" s="174">
        <v>0</v>
      </c>
      <c r="S119" s="13"/>
      <c r="T119" s="11">
        <v>0</v>
      </c>
      <c r="U119" s="203">
        <f t="shared" si="24"/>
        <v>0</v>
      </c>
      <c r="V119" s="208">
        <v>0</v>
      </c>
    </row>
    <row r="120" spans="1:22" ht="16.2" x14ac:dyDescent="0.25">
      <c r="A120" s="357" t="s">
        <v>353</v>
      </c>
      <c r="B120" s="358" t="s">
        <v>354</v>
      </c>
      <c r="C120" s="359">
        <v>0</v>
      </c>
      <c r="D120" s="11">
        <v>400</v>
      </c>
      <c r="E120" s="167">
        <f t="shared" si="16"/>
        <v>400</v>
      </c>
      <c r="F120" s="166" t="e">
        <f t="shared" si="17"/>
        <v>#DIV/0!</v>
      </c>
      <c r="G120" s="15">
        <v>6025</v>
      </c>
      <c r="H120" s="11">
        <v>4634</v>
      </c>
      <c r="I120" s="175">
        <f t="shared" si="18"/>
        <v>-1391</v>
      </c>
      <c r="J120" s="176">
        <f t="shared" si="19"/>
        <v>76.912863070539416</v>
      </c>
      <c r="K120" s="15">
        <v>6025</v>
      </c>
      <c r="L120" s="11">
        <v>3446</v>
      </c>
      <c r="M120" s="175">
        <f t="shared" si="20"/>
        <v>-2579</v>
      </c>
      <c r="N120" s="174">
        <f t="shared" si="21"/>
        <v>57.19502074688797</v>
      </c>
      <c r="O120" s="13">
        <v>0</v>
      </c>
      <c r="P120" s="11">
        <v>7254</v>
      </c>
      <c r="Q120" s="175">
        <f t="shared" si="22"/>
        <v>7254</v>
      </c>
      <c r="R120" s="174">
        <v>0</v>
      </c>
      <c r="S120" s="13">
        <v>2200</v>
      </c>
      <c r="T120" s="11">
        <v>598</v>
      </c>
      <c r="U120" s="203">
        <f t="shared" si="24"/>
        <v>-1602</v>
      </c>
      <c r="V120" s="208">
        <f t="shared" si="25"/>
        <v>27.18181818181818</v>
      </c>
    </row>
    <row r="121" spans="1:22" ht="16.2" x14ac:dyDescent="0.25">
      <c r="A121" s="357" t="s">
        <v>158</v>
      </c>
      <c r="B121" s="358" t="s">
        <v>156</v>
      </c>
      <c r="C121" s="359">
        <v>269331</v>
      </c>
      <c r="D121" s="11">
        <v>37408</v>
      </c>
      <c r="E121" s="167">
        <f t="shared" si="16"/>
        <v>-231923</v>
      </c>
      <c r="F121" s="166">
        <f t="shared" si="17"/>
        <v>13.889229238372113</v>
      </c>
      <c r="G121" s="15">
        <v>26259</v>
      </c>
      <c r="H121" s="11">
        <v>9925</v>
      </c>
      <c r="I121" s="175">
        <f t="shared" si="18"/>
        <v>-16334</v>
      </c>
      <c r="J121" s="176">
        <f t="shared" si="19"/>
        <v>37.796564987242469</v>
      </c>
      <c r="K121" s="15">
        <v>16259</v>
      </c>
      <c r="L121" s="11">
        <v>5917</v>
      </c>
      <c r="M121" s="175">
        <f t="shared" si="20"/>
        <v>-10342</v>
      </c>
      <c r="N121" s="174">
        <f t="shared" si="21"/>
        <v>36.392152038870776</v>
      </c>
      <c r="O121" s="13">
        <v>0</v>
      </c>
      <c r="P121" s="11">
        <v>0</v>
      </c>
      <c r="Q121" s="175">
        <f t="shared" si="22"/>
        <v>0</v>
      </c>
      <c r="R121" s="174">
        <v>0</v>
      </c>
      <c r="S121" s="13"/>
      <c r="T121" s="11">
        <v>0</v>
      </c>
      <c r="U121" s="203">
        <f t="shared" si="24"/>
        <v>0</v>
      </c>
      <c r="V121" s="208">
        <v>0</v>
      </c>
    </row>
    <row r="122" spans="1:22" ht="16.2" x14ac:dyDescent="0.25">
      <c r="A122" s="357" t="s">
        <v>159</v>
      </c>
      <c r="B122" s="358" t="s">
        <v>157</v>
      </c>
      <c r="C122" s="359">
        <v>5000</v>
      </c>
      <c r="D122" s="11">
        <v>6615</v>
      </c>
      <c r="E122" s="167">
        <f t="shared" si="16"/>
        <v>1615</v>
      </c>
      <c r="F122" s="166">
        <v>0</v>
      </c>
      <c r="G122" s="15"/>
      <c r="H122" s="11">
        <v>2000</v>
      </c>
      <c r="I122" s="175">
        <f t="shared" si="18"/>
        <v>2000</v>
      </c>
      <c r="J122" s="176">
        <v>0</v>
      </c>
      <c r="K122" s="15">
        <v>15000</v>
      </c>
      <c r="L122" s="11">
        <v>7613</v>
      </c>
      <c r="M122" s="175">
        <f t="shared" si="20"/>
        <v>-7387</v>
      </c>
      <c r="N122" s="174">
        <f t="shared" si="21"/>
        <v>50.75333333333333</v>
      </c>
      <c r="O122" s="13">
        <v>0</v>
      </c>
      <c r="P122" s="11">
        <v>0</v>
      </c>
      <c r="Q122" s="175">
        <f t="shared" si="22"/>
        <v>0</v>
      </c>
      <c r="R122" s="174">
        <v>0</v>
      </c>
      <c r="S122" s="13"/>
      <c r="T122" s="11">
        <v>0</v>
      </c>
      <c r="U122" s="203">
        <f t="shared" si="24"/>
        <v>0</v>
      </c>
      <c r="V122" s="208">
        <v>0</v>
      </c>
    </row>
    <row r="123" spans="1:22" ht="16.2" x14ac:dyDescent="0.25">
      <c r="A123" s="357" t="s">
        <v>160</v>
      </c>
      <c r="B123" s="358" t="s">
        <v>163</v>
      </c>
      <c r="C123" s="359">
        <v>25000</v>
      </c>
      <c r="D123" s="11">
        <v>100</v>
      </c>
      <c r="E123" s="167">
        <f t="shared" si="16"/>
        <v>-24900</v>
      </c>
      <c r="F123" s="166">
        <f t="shared" si="17"/>
        <v>0.4</v>
      </c>
      <c r="G123" s="15">
        <v>269331</v>
      </c>
      <c r="H123" s="11">
        <v>184940</v>
      </c>
      <c r="I123" s="175">
        <f t="shared" si="18"/>
        <v>-84391</v>
      </c>
      <c r="J123" s="176">
        <f t="shared" si="19"/>
        <v>68.666436466652556</v>
      </c>
      <c r="K123" s="15">
        <v>169331</v>
      </c>
      <c r="L123" s="11">
        <v>120720</v>
      </c>
      <c r="M123" s="175">
        <f t="shared" si="20"/>
        <v>-48611</v>
      </c>
      <c r="N123" s="174">
        <f t="shared" si="21"/>
        <v>71.292320957178546</v>
      </c>
      <c r="O123" s="13">
        <v>0</v>
      </c>
      <c r="P123" s="11">
        <v>0</v>
      </c>
      <c r="Q123" s="175">
        <f t="shared" si="22"/>
        <v>0</v>
      </c>
      <c r="R123" s="174">
        <v>0</v>
      </c>
      <c r="S123" s="13"/>
      <c r="T123" s="11">
        <v>0</v>
      </c>
      <c r="U123" s="203">
        <f t="shared" si="24"/>
        <v>0</v>
      </c>
      <c r="V123" s="208">
        <v>0</v>
      </c>
    </row>
    <row r="124" spans="1:22" ht="16.2" x14ac:dyDescent="0.25">
      <c r="A124" s="357" t="s">
        <v>161</v>
      </c>
      <c r="B124" s="362" t="s">
        <v>165</v>
      </c>
      <c r="C124" s="359">
        <v>50000</v>
      </c>
      <c r="D124" s="11">
        <v>1540</v>
      </c>
      <c r="E124" s="167">
        <f t="shared" si="16"/>
        <v>-48460</v>
      </c>
      <c r="F124" s="166">
        <f t="shared" si="17"/>
        <v>3.08</v>
      </c>
      <c r="G124" s="15">
        <v>5000</v>
      </c>
      <c r="H124" s="11">
        <v>50</v>
      </c>
      <c r="I124" s="175">
        <f t="shared" si="18"/>
        <v>-4950</v>
      </c>
      <c r="J124" s="176">
        <f t="shared" si="19"/>
        <v>1</v>
      </c>
      <c r="K124" s="15">
        <v>160</v>
      </c>
      <c r="L124" s="11">
        <v>150</v>
      </c>
      <c r="M124" s="175">
        <f t="shared" si="20"/>
        <v>-10</v>
      </c>
      <c r="N124" s="174">
        <f t="shared" si="21"/>
        <v>93.75</v>
      </c>
      <c r="O124" s="13">
        <v>0</v>
      </c>
      <c r="P124" s="11">
        <v>0</v>
      </c>
      <c r="Q124" s="175">
        <f t="shared" si="22"/>
        <v>0</v>
      </c>
      <c r="R124" s="174">
        <v>0</v>
      </c>
      <c r="S124" s="13"/>
      <c r="T124" s="11">
        <v>0</v>
      </c>
      <c r="U124" s="203">
        <f t="shared" si="24"/>
        <v>0</v>
      </c>
      <c r="V124" s="208">
        <v>0</v>
      </c>
    </row>
    <row r="125" spans="1:22" ht="16.2" x14ac:dyDescent="0.25">
      <c r="A125" s="357" t="s">
        <v>162</v>
      </c>
      <c r="B125" s="358" t="s">
        <v>164</v>
      </c>
      <c r="C125" s="359">
        <v>5000</v>
      </c>
      <c r="D125" s="11">
        <v>478</v>
      </c>
      <c r="E125" s="167">
        <f t="shared" si="16"/>
        <v>-4522</v>
      </c>
      <c r="F125" s="166">
        <f t="shared" si="17"/>
        <v>9.56</v>
      </c>
      <c r="G125" s="15">
        <v>25000</v>
      </c>
      <c r="H125" s="11">
        <v>15476</v>
      </c>
      <c r="I125" s="175">
        <f t="shared" si="18"/>
        <v>-9524</v>
      </c>
      <c r="J125" s="176">
        <f t="shared" si="19"/>
        <v>61.904000000000003</v>
      </c>
      <c r="K125" s="15">
        <v>20000</v>
      </c>
      <c r="L125" s="11">
        <v>19510</v>
      </c>
      <c r="M125" s="175">
        <f t="shared" si="20"/>
        <v>-490</v>
      </c>
      <c r="N125" s="174">
        <f t="shared" si="21"/>
        <v>97.55</v>
      </c>
      <c r="O125" s="13">
        <v>0</v>
      </c>
      <c r="P125" s="11">
        <v>0</v>
      </c>
      <c r="Q125" s="175">
        <f t="shared" si="22"/>
        <v>0</v>
      </c>
      <c r="R125" s="174">
        <v>0</v>
      </c>
      <c r="S125" s="13"/>
      <c r="T125" s="11">
        <v>0</v>
      </c>
      <c r="U125" s="203">
        <f t="shared" si="24"/>
        <v>0</v>
      </c>
      <c r="V125" s="208">
        <v>0</v>
      </c>
    </row>
    <row r="126" spans="1:22" ht="16.2" x14ac:dyDescent="0.25">
      <c r="A126" s="357" t="s">
        <v>166</v>
      </c>
      <c r="B126" s="358" t="s">
        <v>167</v>
      </c>
      <c r="C126" s="359">
        <v>30770</v>
      </c>
      <c r="D126" s="11"/>
      <c r="E126" s="167">
        <f t="shared" si="16"/>
        <v>-30770</v>
      </c>
      <c r="F126" s="166">
        <f t="shared" si="17"/>
        <v>0</v>
      </c>
      <c r="G126" s="15">
        <v>50000</v>
      </c>
      <c r="H126" s="11">
        <v>2880</v>
      </c>
      <c r="I126" s="175">
        <f t="shared" si="18"/>
        <v>-47120</v>
      </c>
      <c r="J126" s="176">
        <f t="shared" si="19"/>
        <v>5.76</v>
      </c>
      <c r="K126" s="15">
        <v>50000</v>
      </c>
      <c r="L126" s="11">
        <v>21128</v>
      </c>
      <c r="M126" s="175">
        <f t="shared" si="20"/>
        <v>-28872</v>
      </c>
      <c r="N126" s="174">
        <f t="shared" si="21"/>
        <v>42.256</v>
      </c>
      <c r="O126" s="13">
        <v>0</v>
      </c>
      <c r="P126" s="11">
        <v>0</v>
      </c>
      <c r="Q126" s="175">
        <f t="shared" si="22"/>
        <v>0</v>
      </c>
      <c r="R126" s="174">
        <v>0</v>
      </c>
      <c r="S126" s="13"/>
      <c r="T126" s="11">
        <v>0</v>
      </c>
      <c r="U126" s="203">
        <f t="shared" si="24"/>
        <v>0</v>
      </c>
      <c r="V126" s="208">
        <v>0</v>
      </c>
    </row>
    <row r="127" spans="1:22" ht="16.2" x14ac:dyDescent="0.25">
      <c r="A127" s="357" t="s">
        <v>168</v>
      </c>
      <c r="B127" s="358" t="s">
        <v>172</v>
      </c>
      <c r="C127" s="359">
        <v>63125</v>
      </c>
      <c r="D127" s="11">
        <v>7565</v>
      </c>
      <c r="E127" s="167">
        <f t="shared" si="16"/>
        <v>-55560</v>
      </c>
      <c r="F127" s="166">
        <f t="shared" si="17"/>
        <v>11.984158415841584</v>
      </c>
      <c r="G127" s="15">
        <v>5000</v>
      </c>
      <c r="H127" s="11">
        <v>0</v>
      </c>
      <c r="I127" s="175">
        <f t="shared" si="18"/>
        <v>-5000</v>
      </c>
      <c r="J127" s="176">
        <f t="shared" si="19"/>
        <v>0</v>
      </c>
      <c r="K127" s="15">
        <v>300</v>
      </c>
      <c r="L127" s="11">
        <v>600</v>
      </c>
      <c r="M127" s="175">
        <f t="shared" si="20"/>
        <v>300</v>
      </c>
      <c r="N127" s="174">
        <f t="shared" si="21"/>
        <v>200</v>
      </c>
      <c r="O127" s="13">
        <v>0</v>
      </c>
      <c r="P127" s="11">
        <v>0</v>
      </c>
      <c r="Q127" s="175">
        <f t="shared" si="22"/>
        <v>0</v>
      </c>
      <c r="R127" s="174">
        <v>0</v>
      </c>
      <c r="S127" s="13"/>
      <c r="T127" s="11">
        <v>0</v>
      </c>
      <c r="U127" s="203">
        <f t="shared" si="24"/>
        <v>0</v>
      </c>
      <c r="V127" s="208">
        <v>0</v>
      </c>
    </row>
    <row r="128" spans="1:22" ht="16.2" x14ac:dyDescent="0.25">
      <c r="A128" s="357" t="s">
        <v>169</v>
      </c>
      <c r="B128" s="358" t="s">
        <v>173</v>
      </c>
      <c r="C128" s="359">
        <v>8000</v>
      </c>
      <c r="D128" s="11">
        <v>260</v>
      </c>
      <c r="E128" s="167">
        <f t="shared" si="16"/>
        <v>-7740</v>
      </c>
      <c r="F128" s="166">
        <f t="shared" si="17"/>
        <v>3.25</v>
      </c>
      <c r="G128" s="15">
        <v>30770</v>
      </c>
      <c r="H128" s="11">
        <v>0</v>
      </c>
      <c r="I128" s="175">
        <f t="shared" si="18"/>
        <v>-30770</v>
      </c>
      <c r="J128" s="176">
        <f t="shared" si="19"/>
        <v>0</v>
      </c>
      <c r="K128" s="15">
        <v>870</v>
      </c>
      <c r="L128" s="11">
        <v>150</v>
      </c>
      <c r="M128" s="175">
        <f t="shared" si="20"/>
        <v>-720</v>
      </c>
      <c r="N128" s="174">
        <f t="shared" si="21"/>
        <v>17.241379310344829</v>
      </c>
      <c r="O128" s="13">
        <v>0</v>
      </c>
      <c r="P128" s="11">
        <v>0</v>
      </c>
      <c r="Q128" s="175">
        <f t="shared" si="22"/>
        <v>0</v>
      </c>
      <c r="R128" s="174">
        <v>0</v>
      </c>
      <c r="S128" s="13"/>
      <c r="T128" s="11">
        <v>0</v>
      </c>
      <c r="U128" s="203">
        <f t="shared" si="24"/>
        <v>0</v>
      </c>
      <c r="V128" s="208">
        <v>0</v>
      </c>
    </row>
    <row r="129" spans="1:22" ht="16.2" x14ac:dyDescent="0.25">
      <c r="A129" s="357" t="s">
        <v>170</v>
      </c>
      <c r="B129" s="358" t="s">
        <v>174</v>
      </c>
      <c r="C129" s="359">
        <v>31500</v>
      </c>
      <c r="D129" s="11">
        <v>7663</v>
      </c>
      <c r="E129" s="167">
        <f t="shared" si="16"/>
        <v>-23837</v>
      </c>
      <c r="F129" s="166">
        <f t="shared" si="17"/>
        <v>24.326984126984126</v>
      </c>
      <c r="G129" s="15">
        <v>63125</v>
      </c>
      <c r="H129" s="11">
        <v>29200</v>
      </c>
      <c r="I129" s="175">
        <f t="shared" si="18"/>
        <v>-33925</v>
      </c>
      <c r="J129" s="176">
        <f t="shared" si="19"/>
        <v>46.257425742574263</v>
      </c>
      <c r="K129" s="15">
        <v>63125</v>
      </c>
      <c r="L129" s="11">
        <v>24611.45</v>
      </c>
      <c r="M129" s="175">
        <f t="shared" si="20"/>
        <v>-38513.550000000003</v>
      </c>
      <c r="N129" s="174">
        <f t="shared" si="21"/>
        <v>38.988435643564358</v>
      </c>
      <c r="O129" s="13">
        <v>0</v>
      </c>
      <c r="P129" s="11">
        <v>0</v>
      </c>
      <c r="Q129" s="175">
        <f t="shared" si="22"/>
        <v>0</v>
      </c>
      <c r="R129" s="174">
        <v>0</v>
      </c>
      <c r="S129" s="13"/>
      <c r="T129" s="11">
        <v>0</v>
      </c>
      <c r="U129" s="203">
        <f t="shared" si="24"/>
        <v>0</v>
      </c>
      <c r="V129" s="208">
        <v>0</v>
      </c>
    </row>
    <row r="130" spans="1:22" ht="16.2" x14ac:dyDescent="0.25">
      <c r="A130" s="357" t="s">
        <v>355</v>
      </c>
      <c r="B130" s="358" t="s">
        <v>175</v>
      </c>
      <c r="C130" s="359">
        <v>3567</v>
      </c>
      <c r="D130" s="11">
        <v>396</v>
      </c>
      <c r="E130" s="167">
        <f t="shared" si="16"/>
        <v>-3171</v>
      </c>
      <c r="F130" s="166">
        <f t="shared" si="17"/>
        <v>11.101766190075695</v>
      </c>
      <c r="G130" s="15">
        <v>8000</v>
      </c>
      <c r="H130" s="11">
        <v>1225</v>
      </c>
      <c r="I130" s="175">
        <f t="shared" si="18"/>
        <v>-6775</v>
      </c>
      <c r="J130" s="176">
        <f t="shared" si="19"/>
        <v>15.312500000000002</v>
      </c>
      <c r="K130" s="15">
        <v>8000</v>
      </c>
      <c r="L130" s="11">
        <v>3756</v>
      </c>
      <c r="M130" s="175">
        <f t="shared" si="20"/>
        <v>-4244</v>
      </c>
      <c r="N130" s="174">
        <f t="shared" si="21"/>
        <v>46.949999999999996</v>
      </c>
      <c r="O130" s="13">
        <v>0</v>
      </c>
      <c r="P130" s="11">
        <v>0</v>
      </c>
      <c r="Q130" s="175">
        <f t="shared" si="22"/>
        <v>0</v>
      </c>
      <c r="R130" s="174">
        <v>0</v>
      </c>
      <c r="S130" s="13"/>
      <c r="T130" s="11">
        <v>0</v>
      </c>
      <c r="U130" s="203">
        <f t="shared" si="24"/>
        <v>0</v>
      </c>
      <c r="V130" s="208">
        <v>0</v>
      </c>
    </row>
    <row r="131" spans="1:22" ht="16.2" x14ac:dyDescent="0.25">
      <c r="A131" s="357" t="s">
        <v>171</v>
      </c>
      <c r="B131" s="358" t="s">
        <v>176</v>
      </c>
      <c r="C131" s="359">
        <v>2600</v>
      </c>
      <c r="D131" s="11">
        <v>103</v>
      </c>
      <c r="E131" s="167">
        <f t="shared" si="16"/>
        <v>-2497</v>
      </c>
      <c r="F131" s="166">
        <f t="shared" si="17"/>
        <v>3.9615384615384617</v>
      </c>
      <c r="G131" s="15">
        <f t="shared" ref="G131:G143" si="26">C131</f>
        <v>2600</v>
      </c>
      <c r="H131" s="11">
        <v>11568</v>
      </c>
      <c r="I131" s="175">
        <f t="shared" si="18"/>
        <v>8968</v>
      </c>
      <c r="J131" s="176">
        <f t="shared" si="19"/>
        <v>444.92307692307691</v>
      </c>
      <c r="K131" s="15">
        <v>31500</v>
      </c>
      <c r="L131" s="11">
        <v>11726</v>
      </c>
      <c r="M131" s="175">
        <f t="shared" si="20"/>
        <v>-19774</v>
      </c>
      <c r="N131" s="174">
        <f t="shared" si="21"/>
        <v>37.225396825396828</v>
      </c>
      <c r="O131" s="13">
        <v>0</v>
      </c>
      <c r="P131" s="11">
        <v>0</v>
      </c>
      <c r="Q131" s="175">
        <f t="shared" si="22"/>
        <v>0</v>
      </c>
      <c r="R131" s="174">
        <v>0</v>
      </c>
      <c r="S131" s="13"/>
      <c r="T131" s="11">
        <v>0</v>
      </c>
      <c r="U131" s="203">
        <f t="shared" si="24"/>
        <v>0</v>
      </c>
      <c r="V131" s="208">
        <v>0</v>
      </c>
    </row>
    <row r="132" spans="1:22" ht="16.2" x14ac:dyDescent="0.25">
      <c r="A132" s="357" t="s">
        <v>181</v>
      </c>
      <c r="B132" s="358" t="s">
        <v>177</v>
      </c>
      <c r="C132" s="359">
        <v>3500</v>
      </c>
      <c r="D132" s="11">
        <v>160</v>
      </c>
      <c r="E132" s="167">
        <f t="shared" si="16"/>
        <v>-3340</v>
      </c>
      <c r="F132" s="166">
        <f t="shared" si="17"/>
        <v>4.5714285714285712</v>
      </c>
      <c r="G132" s="15">
        <f t="shared" si="26"/>
        <v>3500</v>
      </c>
      <c r="H132" s="11">
        <v>1383</v>
      </c>
      <c r="I132" s="175">
        <f t="shared" si="18"/>
        <v>-2117</v>
      </c>
      <c r="J132" s="176">
        <f t="shared" si="19"/>
        <v>39.514285714285712</v>
      </c>
      <c r="K132" s="15">
        <v>3567</v>
      </c>
      <c r="L132" s="11">
        <v>900</v>
      </c>
      <c r="M132" s="175">
        <f t="shared" si="20"/>
        <v>-2667</v>
      </c>
      <c r="N132" s="174">
        <f t="shared" si="21"/>
        <v>25.231286795626577</v>
      </c>
      <c r="O132" s="13">
        <v>0</v>
      </c>
      <c r="P132" s="11">
        <v>0</v>
      </c>
      <c r="Q132" s="175">
        <f t="shared" si="22"/>
        <v>0</v>
      </c>
      <c r="R132" s="174">
        <v>0</v>
      </c>
      <c r="S132" s="13"/>
      <c r="T132" s="11">
        <v>0</v>
      </c>
      <c r="U132" s="203">
        <f t="shared" si="24"/>
        <v>0</v>
      </c>
      <c r="V132" s="208">
        <v>0</v>
      </c>
    </row>
    <row r="133" spans="1:22" ht="16.2" x14ac:dyDescent="0.25">
      <c r="A133" s="357" t="s">
        <v>182</v>
      </c>
      <c r="B133" s="358" t="s">
        <v>178</v>
      </c>
      <c r="C133" s="359">
        <v>10440</v>
      </c>
      <c r="D133" s="11">
        <v>3930</v>
      </c>
      <c r="E133" s="167">
        <f t="shared" si="16"/>
        <v>-6510</v>
      </c>
      <c r="F133" s="166">
        <f t="shared" si="17"/>
        <v>37.643678160919542</v>
      </c>
      <c r="G133" s="15">
        <f t="shared" si="26"/>
        <v>10440</v>
      </c>
      <c r="H133" s="11">
        <v>737</v>
      </c>
      <c r="I133" s="175">
        <f t="shared" si="18"/>
        <v>-9703</v>
      </c>
      <c r="J133" s="176">
        <f t="shared" si="19"/>
        <v>7.059386973180076</v>
      </c>
      <c r="K133" s="15">
        <v>2600</v>
      </c>
      <c r="L133" s="11">
        <v>1002</v>
      </c>
      <c r="M133" s="175">
        <f t="shared" si="20"/>
        <v>-1598</v>
      </c>
      <c r="N133" s="174">
        <f t="shared" si="21"/>
        <v>38.53846153846154</v>
      </c>
      <c r="O133" s="13">
        <v>0</v>
      </c>
      <c r="P133" s="11">
        <v>0</v>
      </c>
      <c r="Q133" s="175">
        <f t="shared" si="22"/>
        <v>0</v>
      </c>
      <c r="R133" s="174">
        <v>0</v>
      </c>
      <c r="S133" s="13"/>
      <c r="T133" s="11">
        <v>0</v>
      </c>
      <c r="U133" s="203">
        <f t="shared" si="24"/>
        <v>0</v>
      </c>
      <c r="V133" s="208">
        <v>0</v>
      </c>
    </row>
    <row r="134" spans="1:22" ht="16.2" x14ac:dyDescent="0.25">
      <c r="A134" s="357" t="s">
        <v>183</v>
      </c>
      <c r="B134" s="358" t="s">
        <v>179</v>
      </c>
      <c r="C134" s="359">
        <v>12450</v>
      </c>
      <c r="D134" s="11">
        <v>9928</v>
      </c>
      <c r="E134" s="167">
        <f t="shared" si="16"/>
        <v>-2522</v>
      </c>
      <c r="F134" s="166">
        <f t="shared" si="17"/>
        <v>79.742971887550198</v>
      </c>
      <c r="G134" s="15">
        <f t="shared" si="26"/>
        <v>12450</v>
      </c>
      <c r="H134" s="11">
        <v>339</v>
      </c>
      <c r="I134" s="175">
        <f t="shared" si="18"/>
        <v>-12111</v>
      </c>
      <c r="J134" s="176">
        <f t="shared" si="19"/>
        <v>2.7228915662650603</v>
      </c>
      <c r="K134" s="15">
        <v>930</v>
      </c>
      <c r="L134" s="11">
        <v>600</v>
      </c>
      <c r="M134" s="175">
        <f t="shared" si="20"/>
        <v>-330</v>
      </c>
      <c r="N134" s="174">
        <f t="shared" si="21"/>
        <v>64.516129032258064</v>
      </c>
      <c r="O134" s="13">
        <v>0</v>
      </c>
      <c r="P134" s="11">
        <v>0</v>
      </c>
      <c r="Q134" s="175">
        <f t="shared" si="22"/>
        <v>0</v>
      </c>
      <c r="R134" s="174">
        <v>0</v>
      </c>
      <c r="S134" s="13"/>
      <c r="T134" s="11">
        <v>0</v>
      </c>
      <c r="U134" s="203">
        <f t="shared" si="24"/>
        <v>0</v>
      </c>
      <c r="V134" s="208">
        <v>0</v>
      </c>
    </row>
    <row r="135" spans="1:22" ht="16.2" x14ac:dyDescent="0.25">
      <c r="A135" s="357" t="s">
        <v>184</v>
      </c>
      <c r="B135" s="358" t="s">
        <v>180</v>
      </c>
      <c r="C135" s="359">
        <v>10000</v>
      </c>
      <c r="D135" s="11">
        <v>9626</v>
      </c>
      <c r="E135" s="167">
        <f t="shared" ref="E135:E196" si="27">D135-C135</f>
        <v>-374</v>
      </c>
      <c r="F135" s="166">
        <f t="shared" ref="F135:F196" si="28">D135/C135*100</f>
        <v>96.26</v>
      </c>
      <c r="G135" s="15">
        <f t="shared" si="26"/>
        <v>10000</v>
      </c>
      <c r="H135" s="11">
        <v>2470</v>
      </c>
      <c r="I135" s="175">
        <f t="shared" ref="I135:I196" si="29">H135-G135</f>
        <v>-7530</v>
      </c>
      <c r="J135" s="176">
        <f t="shared" ref="J135:J196" si="30">H135/G135*100</f>
        <v>24.7</v>
      </c>
      <c r="K135" s="15">
        <v>1440</v>
      </c>
      <c r="L135" s="11">
        <v>540</v>
      </c>
      <c r="M135" s="175">
        <f t="shared" ref="M135:M196" si="31">L135-K135</f>
        <v>-900</v>
      </c>
      <c r="N135" s="174">
        <f t="shared" ref="N135:N194" si="32">L135/K135*100</f>
        <v>37.5</v>
      </c>
      <c r="O135" s="13">
        <v>0</v>
      </c>
      <c r="P135" s="11">
        <v>0</v>
      </c>
      <c r="Q135" s="175">
        <f t="shared" ref="Q135:Q196" si="33">P135-O135</f>
        <v>0</v>
      </c>
      <c r="R135" s="174">
        <v>0</v>
      </c>
      <c r="S135" s="13"/>
      <c r="T135" s="11">
        <v>0</v>
      </c>
      <c r="U135" s="203">
        <f t="shared" ref="U135:U196" si="34">T135-S135</f>
        <v>0</v>
      </c>
      <c r="V135" s="208">
        <v>0</v>
      </c>
    </row>
    <row r="136" spans="1:22" ht="16.2" x14ac:dyDescent="0.25">
      <c r="A136" s="357" t="s">
        <v>185</v>
      </c>
      <c r="B136" s="358" t="s">
        <v>188</v>
      </c>
      <c r="C136" s="359">
        <v>3000</v>
      </c>
      <c r="D136" s="11">
        <v>260</v>
      </c>
      <c r="E136" s="167">
        <f t="shared" si="27"/>
        <v>-2740</v>
      </c>
      <c r="F136" s="166">
        <f t="shared" si="28"/>
        <v>8.6666666666666679</v>
      </c>
      <c r="G136" s="15">
        <f t="shared" si="26"/>
        <v>3000</v>
      </c>
      <c r="H136" s="11">
        <v>19569</v>
      </c>
      <c r="I136" s="175">
        <f t="shared" si="29"/>
        <v>16569</v>
      </c>
      <c r="J136" s="176">
        <f t="shared" si="30"/>
        <v>652.29999999999995</v>
      </c>
      <c r="K136" s="15">
        <v>12450</v>
      </c>
      <c r="L136" s="11">
        <v>14388</v>
      </c>
      <c r="M136" s="175">
        <f t="shared" si="31"/>
        <v>1938</v>
      </c>
      <c r="N136" s="174">
        <f t="shared" si="32"/>
        <v>115.56626506024097</v>
      </c>
      <c r="O136" s="13">
        <v>0</v>
      </c>
      <c r="P136" s="11">
        <v>1731</v>
      </c>
      <c r="Q136" s="175">
        <f t="shared" si="33"/>
        <v>1731</v>
      </c>
      <c r="R136" s="174">
        <v>0</v>
      </c>
      <c r="S136" s="13"/>
      <c r="T136" s="11">
        <v>0</v>
      </c>
      <c r="U136" s="203">
        <f t="shared" si="34"/>
        <v>0</v>
      </c>
      <c r="V136" s="208">
        <v>0</v>
      </c>
    </row>
    <row r="137" spans="1:22" ht="16.2" x14ac:dyDescent="0.25">
      <c r="A137" s="357" t="s">
        <v>186</v>
      </c>
      <c r="B137" s="358" t="s">
        <v>189</v>
      </c>
      <c r="C137" s="359">
        <v>2000</v>
      </c>
      <c r="D137" s="11">
        <v>850</v>
      </c>
      <c r="E137" s="167">
        <f t="shared" si="27"/>
        <v>-1150</v>
      </c>
      <c r="F137" s="166">
        <f t="shared" si="28"/>
        <v>42.5</v>
      </c>
      <c r="G137" s="15">
        <f t="shared" si="26"/>
        <v>2000</v>
      </c>
      <c r="H137" s="11">
        <v>4885</v>
      </c>
      <c r="I137" s="175">
        <f t="shared" si="29"/>
        <v>2885</v>
      </c>
      <c r="J137" s="176">
        <f t="shared" si="30"/>
        <v>244.25</v>
      </c>
      <c r="K137" s="15">
        <v>5050</v>
      </c>
      <c r="L137" s="11">
        <v>1691</v>
      </c>
      <c r="M137" s="175">
        <f t="shared" si="31"/>
        <v>-3359</v>
      </c>
      <c r="N137" s="174">
        <f t="shared" si="32"/>
        <v>33.485148514851488</v>
      </c>
      <c r="O137" s="13">
        <v>0</v>
      </c>
      <c r="P137" s="11">
        <v>0</v>
      </c>
      <c r="Q137" s="175">
        <f t="shared" si="33"/>
        <v>0</v>
      </c>
      <c r="R137" s="174">
        <v>0</v>
      </c>
      <c r="S137" s="13"/>
      <c r="T137" s="11">
        <v>0</v>
      </c>
      <c r="U137" s="203">
        <f t="shared" si="34"/>
        <v>0</v>
      </c>
      <c r="V137" s="208">
        <v>0</v>
      </c>
    </row>
    <row r="138" spans="1:22" ht="16.2" x14ac:dyDescent="0.25">
      <c r="A138" s="357" t="s">
        <v>187</v>
      </c>
      <c r="B138" s="358" t="s">
        <v>190</v>
      </c>
      <c r="C138" s="359">
        <v>20000</v>
      </c>
      <c r="D138" s="11">
        <v>620</v>
      </c>
      <c r="E138" s="167">
        <f t="shared" si="27"/>
        <v>-19380</v>
      </c>
      <c r="F138" s="166">
        <f t="shared" si="28"/>
        <v>3.1</v>
      </c>
      <c r="G138" s="15">
        <f t="shared" si="26"/>
        <v>20000</v>
      </c>
      <c r="H138" s="11">
        <v>9161</v>
      </c>
      <c r="I138" s="175">
        <f t="shared" si="29"/>
        <v>-10839</v>
      </c>
      <c r="J138" s="176">
        <f t="shared" si="30"/>
        <v>45.805</v>
      </c>
      <c r="K138" s="15">
        <v>3000</v>
      </c>
      <c r="L138" s="11">
        <v>1820</v>
      </c>
      <c r="M138" s="175">
        <f t="shared" si="31"/>
        <v>-1180</v>
      </c>
      <c r="N138" s="174">
        <f t="shared" si="32"/>
        <v>60.666666666666671</v>
      </c>
      <c r="O138" s="13">
        <v>0</v>
      </c>
      <c r="P138" s="11">
        <v>0</v>
      </c>
      <c r="Q138" s="175">
        <f t="shared" si="33"/>
        <v>0</v>
      </c>
      <c r="R138" s="174">
        <v>0</v>
      </c>
      <c r="S138" s="13"/>
      <c r="T138" s="11">
        <v>0</v>
      </c>
      <c r="U138" s="203">
        <f t="shared" si="34"/>
        <v>0</v>
      </c>
      <c r="V138" s="208">
        <v>0</v>
      </c>
    </row>
    <row r="139" spans="1:22" ht="16.2" x14ac:dyDescent="0.25">
      <c r="A139" s="357" t="s">
        <v>356</v>
      </c>
      <c r="B139" s="358" t="s">
        <v>357</v>
      </c>
      <c r="C139" s="359">
        <v>0</v>
      </c>
      <c r="D139" s="11">
        <v>1211</v>
      </c>
      <c r="E139" s="167">
        <f t="shared" si="27"/>
        <v>1211</v>
      </c>
      <c r="F139" s="166" t="e">
        <f t="shared" si="28"/>
        <v>#DIV/0!</v>
      </c>
      <c r="G139" s="15">
        <f t="shared" si="26"/>
        <v>0</v>
      </c>
      <c r="H139" s="11">
        <v>1230</v>
      </c>
      <c r="I139" s="175">
        <f t="shared" si="29"/>
        <v>1230</v>
      </c>
      <c r="J139" s="176" t="e">
        <f t="shared" si="30"/>
        <v>#DIV/0!</v>
      </c>
      <c r="K139" s="15">
        <v>1000</v>
      </c>
      <c r="L139" s="11">
        <v>400</v>
      </c>
      <c r="M139" s="175">
        <f t="shared" si="31"/>
        <v>-600</v>
      </c>
      <c r="N139" s="174">
        <f t="shared" si="32"/>
        <v>40</v>
      </c>
      <c r="O139" s="13">
        <v>0</v>
      </c>
      <c r="P139" s="11">
        <v>0</v>
      </c>
      <c r="Q139" s="175">
        <f t="shared" si="33"/>
        <v>0</v>
      </c>
      <c r="R139" s="174">
        <v>0</v>
      </c>
      <c r="S139" s="13"/>
      <c r="T139" s="11">
        <v>0</v>
      </c>
      <c r="U139" s="203">
        <f t="shared" si="34"/>
        <v>0</v>
      </c>
      <c r="V139" s="208">
        <v>0</v>
      </c>
    </row>
    <row r="140" spans="1:22" ht="16.2" x14ac:dyDescent="0.25">
      <c r="A140" s="357" t="s">
        <v>191</v>
      </c>
      <c r="B140" s="358" t="s">
        <v>192</v>
      </c>
      <c r="C140" s="359">
        <v>40000</v>
      </c>
      <c r="D140" s="11">
        <v>12007</v>
      </c>
      <c r="E140" s="167">
        <f t="shared" si="27"/>
        <v>-27993</v>
      </c>
      <c r="F140" s="166">
        <f t="shared" si="28"/>
        <v>30.017500000000002</v>
      </c>
      <c r="G140" s="15">
        <f t="shared" si="26"/>
        <v>40000</v>
      </c>
      <c r="H140" s="11">
        <v>2800</v>
      </c>
      <c r="I140" s="175">
        <f t="shared" si="29"/>
        <v>-37200</v>
      </c>
      <c r="J140" s="176">
        <f t="shared" si="30"/>
        <v>7.0000000000000009</v>
      </c>
      <c r="K140" s="15">
        <v>15000</v>
      </c>
      <c r="L140" s="11">
        <v>13931</v>
      </c>
      <c r="M140" s="175">
        <f t="shared" si="31"/>
        <v>-1069</v>
      </c>
      <c r="N140" s="174">
        <f t="shared" si="32"/>
        <v>92.873333333333335</v>
      </c>
      <c r="O140" s="13">
        <v>0</v>
      </c>
      <c r="P140" s="11">
        <v>0</v>
      </c>
      <c r="Q140" s="175">
        <f t="shared" si="33"/>
        <v>0</v>
      </c>
      <c r="R140" s="174">
        <v>0</v>
      </c>
      <c r="S140" s="13"/>
      <c r="T140" s="11">
        <v>0</v>
      </c>
      <c r="U140" s="203">
        <f t="shared" si="34"/>
        <v>0</v>
      </c>
      <c r="V140" s="208">
        <v>0</v>
      </c>
    </row>
    <row r="141" spans="1:22" ht="16.2" x14ac:dyDescent="0.25">
      <c r="A141" s="357" t="s">
        <v>194</v>
      </c>
      <c r="B141" s="358" t="s">
        <v>193</v>
      </c>
      <c r="C141" s="359">
        <v>3700</v>
      </c>
      <c r="D141" s="11"/>
      <c r="E141" s="167">
        <f t="shared" si="27"/>
        <v>-3700</v>
      </c>
      <c r="F141" s="166">
        <v>0</v>
      </c>
      <c r="G141" s="15">
        <f t="shared" si="26"/>
        <v>3700</v>
      </c>
      <c r="H141" s="11">
        <v>2478</v>
      </c>
      <c r="I141" s="175">
        <f t="shared" si="29"/>
        <v>-1222</v>
      </c>
      <c r="J141" s="176">
        <v>0</v>
      </c>
      <c r="K141" s="15">
        <v>1010</v>
      </c>
      <c r="L141" s="11">
        <v>11710</v>
      </c>
      <c r="M141" s="175">
        <f t="shared" si="31"/>
        <v>10700</v>
      </c>
      <c r="N141" s="174">
        <f t="shared" si="32"/>
        <v>1159.4059405940595</v>
      </c>
      <c r="O141" s="13">
        <v>0</v>
      </c>
      <c r="P141" s="11">
        <v>0</v>
      </c>
      <c r="Q141" s="175">
        <f t="shared" si="33"/>
        <v>0</v>
      </c>
      <c r="R141" s="174">
        <v>0</v>
      </c>
      <c r="S141" s="13"/>
      <c r="T141" s="11">
        <v>0</v>
      </c>
      <c r="U141" s="203">
        <f t="shared" si="34"/>
        <v>0</v>
      </c>
      <c r="V141" s="208">
        <v>0</v>
      </c>
    </row>
    <row r="142" spans="1:22" ht="16.2" x14ac:dyDescent="0.25">
      <c r="A142" s="357" t="s">
        <v>195</v>
      </c>
      <c r="B142" s="358" t="s">
        <v>281</v>
      </c>
      <c r="C142" s="359">
        <v>14500</v>
      </c>
      <c r="D142" s="11">
        <v>1429</v>
      </c>
      <c r="E142" s="167">
        <f t="shared" si="27"/>
        <v>-13071</v>
      </c>
      <c r="F142" s="166">
        <f t="shared" si="28"/>
        <v>9.8551724137931043</v>
      </c>
      <c r="G142" s="15">
        <f t="shared" si="26"/>
        <v>14500</v>
      </c>
      <c r="H142" s="11">
        <v>41963.66</v>
      </c>
      <c r="I142" s="175">
        <f t="shared" si="29"/>
        <v>27463.660000000003</v>
      </c>
      <c r="J142" s="176">
        <f t="shared" si="30"/>
        <v>289.40455172413795</v>
      </c>
      <c r="K142" s="15">
        <v>34630</v>
      </c>
      <c r="L142" s="11">
        <v>22378</v>
      </c>
      <c r="M142" s="175">
        <f t="shared" si="31"/>
        <v>-12252</v>
      </c>
      <c r="N142" s="174">
        <f t="shared" si="32"/>
        <v>64.62027144094715</v>
      </c>
      <c r="O142" s="13">
        <v>0</v>
      </c>
      <c r="P142" s="11">
        <v>52303.26</v>
      </c>
      <c r="Q142" s="175">
        <f t="shared" si="33"/>
        <v>52303.26</v>
      </c>
      <c r="R142" s="174">
        <v>0</v>
      </c>
      <c r="S142" s="13">
        <v>80000</v>
      </c>
      <c r="T142" s="11">
        <v>79218.990000000005</v>
      </c>
      <c r="U142" s="203">
        <f t="shared" si="34"/>
        <v>-781.00999999999476</v>
      </c>
      <c r="V142" s="208">
        <f t="shared" ref="V142:V194" si="35">T142/S142*100</f>
        <v>99.02373750000001</v>
      </c>
    </row>
    <row r="143" spans="1:22" ht="16.2" x14ac:dyDescent="0.25">
      <c r="A143" s="357" t="s">
        <v>358</v>
      </c>
      <c r="B143" s="358" t="s">
        <v>359</v>
      </c>
      <c r="C143" s="359">
        <v>0</v>
      </c>
      <c r="D143" s="11">
        <v>250</v>
      </c>
      <c r="E143" s="167">
        <f t="shared" si="27"/>
        <v>250</v>
      </c>
      <c r="F143" s="166" t="e">
        <f t="shared" si="28"/>
        <v>#DIV/0!</v>
      </c>
      <c r="G143" s="15">
        <f t="shared" si="26"/>
        <v>0</v>
      </c>
      <c r="H143" s="11">
        <v>1000</v>
      </c>
      <c r="I143" s="175">
        <f t="shared" si="29"/>
        <v>1000</v>
      </c>
      <c r="J143" s="176" t="e">
        <f t="shared" si="30"/>
        <v>#DIV/0!</v>
      </c>
      <c r="K143" s="15">
        <v>3700</v>
      </c>
      <c r="L143" s="11">
        <v>100</v>
      </c>
      <c r="M143" s="175">
        <f t="shared" si="31"/>
        <v>-3600</v>
      </c>
      <c r="N143" s="174">
        <f t="shared" si="32"/>
        <v>2.7027027027027026</v>
      </c>
      <c r="O143" s="13">
        <v>0</v>
      </c>
      <c r="P143" s="11">
        <v>0</v>
      </c>
      <c r="Q143" s="175">
        <f t="shared" si="33"/>
        <v>0</v>
      </c>
      <c r="R143" s="174">
        <v>0</v>
      </c>
      <c r="S143" s="13"/>
      <c r="T143" s="11">
        <v>0</v>
      </c>
      <c r="U143" s="203">
        <f t="shared" si="34"/>
        <v>0</v>
      </c>
      <c r="V143" s="208">
        <v>0</v>
      </c>
    </row>
    <row r="144" spans="1:22" ht="16.2" x14ac:dyDescent="0.25">
      <c r="A144" s="357" t="s">
        <v>196</v>
      </c>
      <c r="B144" s="358" t="s">
        <v>337</v>
      </c>
      <c r="C144" s="359">
        <v>14330</v>
      </c>
      <c r="D144" s="11">
        <v>334</v>
      </c>
      <c r="E144" s="167">
        <f t="shared" si="27"/>
        <v>-13996</v>
      </c>
      <c r="F144" s="166">
        <f t="shared" si="28"/>
        <v>2.3307745987438939</v>
      </c>
      <c r="G144" s="15">
        <v>14500</v>
      </c>
      <c r="H144" s="11">
        <v>1900</v>
      </c>
      <c r="I144" s="175">
        <f t="shared" si="29"/>
        <v>-12600</v>
      </c>
      <c r="J144" s="176">
        <f t="shared" si="30"/>
        <v>13.103448275862069</v>
      </c>
      <c r="K144" s="15">
        <v>3300</v>
      </c>
      <c r="L144" s="11">
        <v>529</v>
      </c>
      <c r="M144" s="175">
        <f t="shared" si="31"/>
        <v>-2771</v>
      </c>
      <c r="N144" s="174">
        <f t="shared" si="32"/>
        <v>16.030303030303031</v>
      </c>
      <c r="O144" s="13">
        <v>0</v>
      </c>
      <c r="P144" s="11">
        <v>0</v>
      </c>
      <c r="Q144" s="175">
        <f t="shared" si="33"/>
        <v>0</v>
      </c>
      <c r="R144" s="174">
        <v>0</v>
      </c>
      <c r="S144" s="13"/>
      <c r="T144" s="11">
        <v>0</v>
      </c>
      <c r="U144" s="203">
        <f t="shared" si="34"/>
        <v>0</v>
      </c>
      <c r="V144" s="208">
        <v>0</v>
      </c>
    </row>
    <row r="145" spans="1:22" ht="16.2" x14ac:dyDescent="0.25">
      <c r="A145" s="357" t="s">
        <v>197</v>
      </c>
      <c r="B145" s="358" t="s">
        <v>284</v>
      </c>
      <c r="C145" s="359">
        <v>12000</v>
      </c>
      <c r="D145" s="11">
        <v>990</v>
      </c>
      <c r="E145" s="167">
        <f t="shared" si="27"/>
        <v>-11010</v>
      </c>
      <c r="F145" s="166">
        <v>0</v>
      </c>
      <c r="G145" s="15"/>
      <c r="H145" s="11">
        <v>450</v>
      </c>
      <c r="I145" s="175">
        <f t="shared" si="29"/>
        <v>450</v>
      </c>
      <c r="J145" s="176">
        <v>0</v>
      </c>
      <c r="K145" s="15">
        <v>750</v>
      </c>
      <c r="L145" s="11">
        <v>0</v>
      </c>
      <c r="M145" s="175">
        <f t="shared" si="31"/>
        <v>-750</v>
      </c>
      <c r="N145" s="174">
        <f t="shared" si="32"/>
        <v>0</v>
      </c>
      <c r="O145" s="13">
        <v>0</v>
      </c>
      <c r="P145" s="11">
        <v>0</v>
      </c>
      <c r="Q145" s="175">
        <f t="shared" si="33"/>
        <v>0</v>
      </c>
      <c r="R145" s="174">
        <v>0</v>
      </c>
      <c r="S145" s="13"/>
      <c r="T145" s="11">
        <v>0</v>
      </c>
      <c r="U145" s="203">
        <f t="shared" si="34"/>
        <v>0</v>
      </c>
      <c r="V145" s="208">
        <v>0</v>
      </c>
    </row>
    <row r="146" spans="1:22" ht="16.2" x14ac:dyDescent="0.25">
      <c r="A146" s="357" t="s">
        <v>360</v>
      </c>
      <c r="B146" s="358" t="s">
        <v>361</v>
      </c>
      <c r="C146" s="359">
        <v>0</v>
      </c>
      <c r="D146" s="11">
        <v>1976</v>
      </c>
      <c r="E146" s="167">
        <f t="shared" si="27"/>
        <v>1976</v>
      </c>
      <c r="F146" s="166" t="e">
        <f t="shared" si="28"/>
        <v>#DIV/0!</v>
      </c>
      <c r="G146" s="15">
        <v>14330</v>
      </c>
      <c r="H146" s="11">
        <v>2946</v>
      </c>
      <c r="I146" s="175">
        <f t="shared" si="29"/>
        <v>-11384</v>
      </c>
      <c r="J146" s="176">
        <f t="shared" si="30"/>
        <v>20.558269364968599</v>
      </c>
      <c r="K146" s="15">
        <v>14330</v>
      </c>
      <c r="L146" s="11">
        <v>562</v>
      </c>
      <c r="M146" s="175">
        <f t="shared" si="31"/>
        <v>-13768</v>
      </c>
      <c r="N146" s="174">
        <f t="shared" si="32"/>
        <v>3.9218422889043967</v>
      </c>
      <c r="O146" s="13">
        <v>0</v>
      </c>
      <c r="P146" s="11">
        <v>0</v>
      </c>
      <c r="Q146" s="175">
        <f t="shared" si="33"/>
        <v>0</v>
      </c>
      <c r="R146" s="174">
        <v>0</v>
      </c>
      <c r="S146" s="13"/>
      <c r="T146" s="11">
        <v>0</v>
      </c>
      <c r="U146" s="203">
        <f t="shared" si="34"/>
        <v>0</v>
      </c>
      <c r="V146" s="208">
        <v>0</v>
      </c>
    </row>
    <row r="147" spans="1:22" ht="16.2" x14ac:dyDescent="0.25">
      <c r="A147" s="357" t="s">
        <v>198</v>
      </c>
      <c r="B147" s="358" t="s">
        <v>283</v>
      </c>
      <c r="C147" s="359">
        <v>19500</v>
      </c>
      <c r="D147" s="11">
        <v>2646</v>
      </c>
      <c r="E147" s="167">
        <f t="shared" si="27"/>
        <v>-16854</v>
      </c>
      <c r="F147" s="166">
        <f t="shared" si="28"/>
        <v>13.569230769230769</v>
      </c>
      <c r="G147" s="15">
        <v>12000</v>
      </c>
      <c r="H147" s="11">
        <v>2678</v>
      </c>
      <c r="I147" s="175">
        <f t="shared" si="29"/>
        <v>-9322</v>
      </c>
      <c r="J147" s="176">
        <f t="shared" si="30"/>
        <v>22.316666666666666</v>
      </c>
      <c r="K147" s="15">
        <v>1000</v>
      </c>
      <c r="L147" s="11">
        <v>1658</v>
      </c>
      <c r="M147" s="175">
        <f t="shared" si="31"/>
        <v>658</v>
      </c>
      <c r="N147" s="174">
        <f t="shared" si="32"/>
        <v>165.79999999999998</v>
      </c>
      <c r="O147" s="13">
        <v>0</v>
      </c>
      <c r="P147" s="11">
        <v>0</v>
      </c>
      <c r="Q147" s="175">
        <f t="shared" si="33"/>
        <v>0</v>
      </c>
      <c r="R147" s="174">
        <v>0</v>
      </c>
      <c r="S147" s="13"/>
      <c r="T147" s="11">
        <v>0</v>
      </c>
      <c r="U147" s="203">
        <f t="shared" si="34"/>
        <v>0</v>
      </c>
      <c r="V147" s="208">
        <v>0</v>
      </c>
    </row>
    <row r="148" spans="1:22" ht="16.2" x14ac:dyDescent="0.25">
      <c r="A148" s="357" t="s">
        <v>199</v>
      </c>
      <c r="B148" s="358" t="s">
        <v>202</v>
      </c>
      <c r="C148" s="359">
        <v>120000</v>
      </c>
      <c r="D148" s="11">
        <v>38040</v>
      </c>
      <c r="E148" s="167">
        <f t="shared" si="27"/>
        <v>-81960</v>
      </c>
      <c r="F148" s="166">
        <v>0</v>
      </c>
      <c r="G148" s="15"/>
      <c r="H148" s="11">
        <v>4472</v>
      </c>
      <c r="I148" s="175">
        <f t="shared" si="29"/>
        <v>4472</v>
      </c>
      <c r="J148" s="176">
        <v>0</v>
      </c>
      <c r="K148" s="15">
        <v>2272</v>
      </c>
      <c r="L148" s="11">
        <v>2506</v>
      </c>
      <c r="M148" s="175">
        <f t="shared" si="31"/>
        <v>234</v>
      </c>
      <c r="N148" s="174">
        <f t="shared" si="32"/>
        <v>110.29929577464787</v>
      </c>
      <c r="O148" s="13">
        <v>0</v>
      </c>
      <c r="P148" s="11">
        <v>0</v>
      </c>
      <c r="Q148" s="175">
        <f t="shared" si="33"/>
        <v>0</v>
      </c>
      <c r="R148" s="174">
        <v>0</v>
      </c>
      <c r="S148" s="13"/>
      <c r="T148" s="11">
        <v>0</v>
      </c>
      <c r="U148" s="203">
        <f t="shared" si="34"/>
        <v>0</v>
      </c>
      <c r="V148" s="208">
        <v>0</v>
      </c>
    </row>
    <row r="149" spans="1:22" ht="16.2" x14ac:dyDescent="0.25">
      <c r="A149" s="357" t="s">
        <v>200</v>
      </c>
      <c r="B149" s="358" t="s">
        <v>203</v>
      </c>
      <c r="C149" s="359">
        <v>28000</v>
      </c>
      <c r="D149" s="11">
        <v>4150</v>
      </c>
      <c r="E149" s="167">
        <f t="shared" si="27"/>
        <v>-23850</v>
      </c>
      <c r="F149" s="166">
        <f t="shared" si="28"/>
        <v>14.821428571428571</v>
      </c>
      <c r="G149" s="15">
        <v>19500</v>
      </c>
      <c r="H149" s="11">
        <v>4857</v>
      </c>
      <c r="I149" s="175">
        <f t="shared" si="29"/>
        <v>-14643</v>
      </c>
      <c r="J149" s="176">
        <f t="shared" si="30"/>
        <v>24.907692307692308</v>
      </c>
      <c r="K149" s="15">
        <v>16057</v>
      </c>
      <c r="L149" s="11">
        <v>2770</v>
      </c>
      <c r="M149" s="175">
        <f t="shared" si="31"/>
        <v>-13287</v>
      </c>
      <c r="N149" s="174">
        <f t="shared" si="32"/>
        <v>17.251043158746963</v>
      </c>
      <c r="O149" s="13">
        <v>0</v>
      </c>
      <c r="P149" s="11">
        <v>0</v>
      </c>
      <c r="Q149" s="175">
        <f t="shared" si="33"/>
        <v>0</v>
      </c>
      <c r="R149" s="174">
        <v>0</v>
      </c>
      <c r="S149" s="13"/>
      <c r="T149" s="11">
        <v>0</v>
      </c>
      <c r="U149" s="203">
        <f t="shared" si="34"/>
        <v>0</v>
      </c>
      <c r="V149" s="208">
        <v>0</v>
      </c>
    </row>
    <row r="150" spans="1:22" ht="16.2" x14ac:dyDescent="0.25">
      <c r="A150" s="357" t="s">
        <v>362</v>
      </c>
      <c r="B150" s="358" t="s">
        <v>363</v>
      </c>
      <c r="C150" s="359">
        <v>0</v>
      </c>
      <c r="D150" s="11">
        <v>150</v>
      </c>
      <c r="E150" s="167">
        <f t="shared" si="27"/>
        <v>150</v>
      </c>
      <c r="F150" s="166" t="e">
        <f t="shared" si="28"/>
        <v>#DIV/0!</v>
      </c>
      <c r="G150" s="15">
        <f t="shared" ref="G150:G156" si="36">C150</f>
        <v>0</v>
      </c>
      <c r="H150" s="11">
        <v>134050</v>
      </c>
      <c r="I150" s="175">
        <f t="shared" si="29"/>
        <v>134050</v>
      </c>
      <c r="J150" s="176" t="e">
        <f t="shared" si="30"/>
        <v>#DIV/0!</v>
      </c>
      <c r="K150" s="15">
        <v>14500</v>
      </c>
      <c r="L150" s="11">
        <v>2300.13</v>
      </c>
      <c r="M150" s="175">
        <f t="shared" si="31"/>
        <v>-12199.869999999999</v>
      </c>
      <c r="N150" s="174">
        <f t="shared" si="32"/>
        <v>15.862965517241381</v>
      </c>
      <c r="O150" s="13">
        <v>16263</v>
      </c>
      <c r="P150" s="11">
        <v>0</v>
      </c>
      <c r="Q150" s="175">
        <f t="shared" si="33"/>
        <v>-16263</v>
      </c>
      <c r="R150" s="174">
        <f t="shared" ref="R150:R194" si="37">P150/O150*100</f>
        <v>0</v>
      </c>
      <c r="S150" s="13"/>
      <c r="T150" s="11">
        <v>0</v>
      </c>
      <c r="U150" s="203">
        <f t="shared" si="34"/>
        <v>0</v>
      </c>
      <c r="V150" s="208">
        <v>0</v>
      </c>
    </row>
    <row r="151" spans="1:22" ht="16.2" x14ac:dyDescent="0.25">
      <c r="A151" s="357" t="s">
        <v>201</v>
      </c>
      <c r="B151" s="358" t="s">
        <v>204</v>
      </c>
      <c r="C151" s="359">
        <v>2060</v>
      </c>
      <c r="D151" s="11">
        <v>900</v>
      </c>
      <c r="E151" s="167">
        <f t="shared" si="27"/>
        <v>-1160</v>
      </c>
      <c r="F151" s="166">
        <f t="shared" si="28"/>
        <v>43.689320388349515</v>
      </c>
      <c r="G151" s="15">
        <f t="shared" si="36"/>
        <v>2060</v>
      </c>
      <c r="H151" s="11">
        <v>13805</v>
      </c>
      <c r="I151" s="175">
        <f t="shared" si="29"/>
        <v>11745</v>
      </c>
      <c r="J151" s="176">
        <f t="shared" si="30"/>
        <v>670.14563106796118</v>
      </c>
      <c r="K151" s="15">
        <v>16500</v>
      </c>
      <c r="L151" s="11">
        <v>5214</v>
      </c>
      <c r="M151" s="175">
        <f t="shared" si="31"/>
        <v>-11286</v>
      </c>
      <c r="N151" s="174">
        <f t="shared" si="32"/>
        <v>31.6</v>
      </c>
      <c r="O151" s="13">
        <v>0</v>
      </c>
      <c r="P151" s="11">
        <v>0</v>
      </c>
      <c r="Q151" s="175">
        <f t="shared" si="33"/>
        <v>0</v>
      </c>
      <c r="R151" s="174">
        <v>0</v>
      </c>
      <c r="S151" s="13"/>
      <c r="T151" s="11">
        <v>0</v>
      </c>
      <c r="U151" s="203">
        <f t="shared" si="34"/>
        <v>0</v>
      </c>
      <c r="V151" s="208">
        <v>0</v>
      </c>
    </row>
    <row r="152" spans="1:22" ht="16.2" x14ac:dyDescent="0.25">
      <c r="A152" s="357" t="s">
        <v>205</v>
      </c>
      <c r="B152" s="358" t="s">
        <v>206</v>
      </c>
      <c r="C152" s="359">
        <v>5880</v>
      </c>
      <c r="D152" s="11">
        <v>3210</v>
      </c>
      <c r="E152" s="167">
        <f t="shared" si="27"/>
        <v>-2670</v>
      </c>
      <c r="F152" s="166">
        <v>0</v>
      </c>
      <c r="G152" s="15">
        <f t="shared" si="36"/>
        <v>5880</v>
      </c>
      <c r="H152" s="11">
        <v>500</v>
      </c>
      <c r="I152" s="175">
        <f t="shared" si="29"/>
        <v>-5380</v>
      </c>
      <c r="J152" s="176">
        <v>0</v>
      </c>
      <c r="K152" s="15">
        <v>1450</v>
      </c>
      <c r="L152" s="11">
        <v>360</v>
      </c>
      <c r="M152" s="175">
        <f t="shared" si="31"/>
        <v>-1090</v>
      </c>
      <c r="N152" s="174">
        <f t="shared" si="32"/>
        <v>24.827586206896552</v>
      </c>
      <c r="O152" s="13">
        <v>0</v>
      </c>
      <c r="P152" s="11">
        <v>0</v>
      </c>
      <c r="Q152" s="175">
        <f t="shared" si="33"/>
        <v>0</v>
      </c>
      <c r="R152" s="174">
        <v>0</v>
      </c>
      <c r="S152" s="13"/>
      <c r="T152" s="11">
        <v>0</v>
      </c>
      <c r="U152" s="203">
        <f t="shared" si="34"/>
        <v>0</v>
      </c>
      <c r="V152" s="208">
        <v>0</v>
      </c>
    </row>
    <row r="153" spans="1:22" ht="16.2" x14ac:dyDescent="0.25">
      <c r="A153" s="357" t="s">
        <v>208</v>
      </c>
      <c r="B153" s="358" t="s">
        <v>207</v>
      </c>
      <c r="C153" s="359">
        <v>4700</v>
      </c>
      <c r="D153" s="11">
        <v>107</v>
      </c>
      <c r="E153" s="167">
        <f t="shared" si="27"/>
        <v>-4593</v>
      </c>
      <c r="F153" s="166">
        <f t="shared" si="28"/>
        <v>2.2765957446808511</v>
      </c>
      <c r="G153" s="15">
        <f t="shared" si="36"/>
        <v>4700</v>
      </c>
      <c r="H153" s="11">
        <v>2724</v>
      </c>
      <c r="I153" s="175">
        <f t="shared" si="29"/>
        <v>-1976</v>
      </c>
      <c r="J153" s="176">
        <f t="shared" si="30"/>
        <v>57.957446808510639</v>
      </c>
      <c r="K153" s="15">
        <v>2060</v>
      </c>
      <c r="L153" s="11">
        <v>700</v>
      </c>
      <c r="M153" s="175">
        <f t="shared" si="31"/>
        <v>-1360</v>
      </c>
      <c r="N153" s="174">
        <f t="shared" si="32"/>
        <v>33.980582524271846</v>
      </c>
      <c r="O153" s="13">
        <v>0</v>
      </c>
      <c r="P153" s="11">
        <v>0</v>
      </c>
      <c r="Q153" s="175">
        <f t="shared" si="33"/>
        <v>0</v>
      </c>
      <c r="R153" s="174">
        <v>0</v>
      </c>
      <c r="S153" s="13"/>
      <c r="T153" s="11">
        <v>0</v>
      </c>
      <c r="U153" s="203">
        <f t="shared" si="34"/>
        <v>0</v>
      </c>
      <c r="V153" s="208">
        <v>0</v>
      </c>
    </row>
    <row r="154" spans="1:22" ht="16.2" x14ac:dyDescent="0.25">
      <c r="A154" s="357" t="s">
        <v>209</v>
      </c>
      <c r="B154" s="358" t="s">
        <v>210</v>
      </c>
      <c r="C154" s="359">
        <v>2425</v>
      </c>
      <c r="D154" s="11">
        <v>100</v>
      </c>
      <c r="E154" s="167">
        <f t="shared" si="27"/>
        <v>-2325</v>
      </c>
      <c r="F154" s="166">
        <f t="shared" si="28"/>
        <v>4.1237113402061851</v>
      </c>
      <c r="G154" s="15">
        <f t="shared" si="36"/>
        <v>2425</v>
      </c>
      <c r="H154" s="11">
        <v>8442</v>
      </c>
      <c r="I154" s="175">
        <f t="shared" si="29"/>
        <v>6017</v>
      </c>
      <c r="J154" s="176">
        <f t="shared" si="30"/>
        <v>348.12371134020617</v>
      </c>
      <c r="K154" s="15">
        <v>5880</v>
      </c>
      <c r="L154" s="11">
        <v>2198</v>
      </c>
      <c r="M154" s="175">
        <f t="shared" si="31"/>
        <v>-3682</v>
      </c>
      <c r="N154" s="174">
        <f t="shared" si="32"/>
        <v>37.38095238095238</v>
      </c>
      <c r="O154" s="13">
        <v>0</v>
      </c>
      <c r="P154" s="11">
        <v>0</v>
      </c>
      <c r="Q154" s="175">
        <f t="shared" si="33"/>
        <v>0</v>
      </c>
      <c r="R154" s="174">
        <v>0</v>
      </c>
      <c r="S154" s="13"/>
      <c r="T154" s="11">
        <v>0</v>
      </c>
      <c r="U154" s="203">
        <f t="shared" si="34"/>
        <v>0</v>
      </c>
      <c r="V154" s="208">
        <v>0</v>
      </c>
    </row>
    <row r="155" spans="1:22" ht="16.2" x14ac:dyDescent="0.25">
      <c r="A155" s="357" t="s">
        <v>211</v>
      </c>
      <c r="B155" s="358" t="s">
        <v>285</v>
      </c>
      <c r="C155" s="359">
        <v>90000</v>
      </c>
      <c r="D155" s="11"/>
      <c r="E155" s="167">
        <f t="shared" si="27"/>
        <v>-90000</v>
      </c>
      <c r="F155" s="166">
        <f t="shared" si="28"/>
        <v>0</v>
      </c>
      <c r="G155" s="15">
        <f t="shared" si="36"/>
        <v>90000</v>
      </c>
      <c r="H155" s="11">
        <v>5217</v>
      </c>
      <c r="I155" s="175">
        <f t="shared" si="29"/>
        <v>-84783</v>
      </c>
      <c r="J155" s="176">
        <f t="shared" si="30"/>
        <v>5.7966666666666669</v>
      </c>
      <c r="K155" s="15">
        <v>4700</v>
      </c>
      <c r="L155" s="11">
        <v>440</v>
      </c>
      <c r="M155" s="175">
        <f t="shared" si="31"/>
        <v>-4260</v>
      </c>
      <c r="N155" s="174">
        <f t="shared" si="32"/>
        <v>9.3617021276595747</v>
      </c>
      <c r="O155" s="13">
        <v>0</v>
      </c>
      <c r="P155" s="11">
        <v>0</v>
      </c>
      <c r="Q155" s="175">
        <f t="shared" si="33"/>
        <v>0</v>
      </c>
      <c r="R155" s="174">
        <v>0</v>
      </c>
      <c r="S155" s="13"/>
      <c r="T155" s="11">
        <v>0</v>
      </c>
      <c r="U155" s="203">
        <f t="shared" si="34"/>
        <v>0</v>
      </c>
      <c r="V155" s="208">
        <v>0</v>
      </c>
    </row>
    <row r="156" spans="1:22" ht="16.2" x14ac:dyDescent="0.25">
      <c r="A156" s="357" t="s">
        <v>212</v>
      </c>
      <c r="B156" s="358" t="s">
        <v>216</v>
      </c>
      <c r="C156" s="359">
        <v>20000</v>
      </c>
      <c r="D156" s="11"/>
      <c r="E156" s="167">
        <f t="shared" si="27"/>
        <v>-20000</v>
      </c>
      <c r="F156" s="166">
        <f t="shared" si="28"/>
        <v>0</v>
      </c>
      <c r="G156" s="15">
        <f t="shared" si="36"/>
        <v>20000</v>
      </c>
      <c r="H156" s="11">
        <v>180</v>
      </c>
      <c r="I156" s="175">
        <f t="shared" si="29"/>
        <v>-19820</v>
      </c>
      <c r="J156" s="176">
        <f t="shared" si="30"/>
        <v>0.89999999999999991</v>
      </c>
      <c r="K156" s="15">
        <v>2425</v>
      </c>
      <c r="L156" s="11">
        <v>370</v>
      </c>
      <c r="M156" s="175">
        <f t="shared" si="31"/>
        <v>-2055</v>
      </c>
      <c r="N156" s="174">
        <f t="shared" si="32"/>
        <v>15.257731958762887</v>
      </c>
      <c r="O156" s="13">
        <v>0</v>
      </c>
      <c r="P156" s="11">
        <v>0</v>
      </c>
      <c r="Q156" s="175">
        <f t="shared" si="33"/>
        <v>0</v>
      </c>
      <c r="R156" s="174">
        <v>0</v>
      </c>
      <c r="S156" s="13"/>
      <c r="T156" s="11">
        <v>0</v>
      </c>
      <c r="U156" s="203">
        <f t="shared" si="34"/>
        <v>0</v>
      </c>
      <c r="V156" s="208">
        <v>0</v>
      </c>
    </row>
    <row r="157" spans="1:22" ht="16.2" x14ac:dyDescent="0.25">
      <c r="A157" s="357" t="s">
        <v>213</v>
      </c>
      <c r="B157" s="358" t="s">
        <v>286</v>
      </c>
      <c r="C157" s="359">
        <v>3000</v>
      </c>
      <c r="D157" s="11"/>
      <c r="E157" s="167">
        <f t="shared" si="27"/>
        <v>-3000</v>
      </c>
      <c r="F157" s="166">
        <f t="shared" si="28"/>
        <v>0</v>
      </c>
      <c r="G157" s="15">
        <v>90000</v>
      </c>
      <c r="H157" s="11">
        <v>155</v>
      </c>
      <c r="I157" s="175">
        <f t="shared" si="29"/>
        <v>-89845</v>
      </c>
      <c r="J157" s="176">
        <f t="shared" si="30"/>
        <v>0.17222222222222222</v>
      </c>
      <c r="K157" s="15">
        <v>81200</v>
      </c>
      <c r="L157" s="11">
        <v>33250</v>
      </c>
      <c r="M157" s="175">
        <f t="shared" si="31"/>
        <v>-47950</v>
      </c>
      <c r="N157" s="174">
        <f t="shared" si="32"/>
        <v>40.948275862068968</v>
      </c>
      <c r="O157" s="13">
        <v>0</v>
      </c>
      <c r="P157" s="11">
        <v>0</v>
      </c>
      <c r="Q157" s="175">
        <f t="shared" si="33"/>
        <v>0</v>
      </c>
      <c r="R157" s="174">
        <v>0</v>
      </c>
      <c r="S157" s="13"/>
      <c r="T157" s="11">
        <v>0</v>
      </c>
      <c r="U157" s="203">
        <f t="shared" si="34"/>
        <v>0</v>
      </c>
      <c r="V157" s="208">
        <v>0</v>
      </c>
    </row>
    <row r="158" spans="1:22" ht="16.2" x14ac:dyDescent="0.25">
      <c r="A158" s="357" t="s">
        <v>214</v>
      </c>
      <c r="B158" s="358" t="s">
        <v>217</v>
      </c>
      <c r="C158" s="359">
        <v>3000</v>
      </c>
      <c r="D158" s="11">
        <v>142</v>
      </c>
      <c r="E158" s="167">
        <f t="shared" si="27"/>
        <v>-2858</v>
      </c>
      <c r="F158" s="166">
        <f t="shared" si="28"/>
        <v>4.7333333333333334</v>
      </c>
      <c r="G158" s="15">
        <f t="shared" ref="G158:G166" si="38">C158</f>
        <v>3000</v>
      </c>
      <c r="H158" s="11">
        <v>754</v>
      </c>
      <c r="I158" s="175">
        <f t="shared" si="29"/>
        <v>-2246</v>
      </c>
      <c r="J158" s="176">
        <f t="shared" si="30"/>
        <v>25.133333333333336</v>
      </c>
      <c r="K158" s="15">
        <v>1000</v>
      </c>
      <c r="L158" s="11">
        <v>462</v>
      </c>
      <c r="M158" s="175">
        <f t="shared" si="31"/>
        <v>-538</v>
      </c>
      <c r="N158" s="174">
        <f t="shared" si="32"/>
        <v>46.2</v>
      </c>
      <c r="O158" s="13">
        <v>500</v>
      </c>
      <c r="P158" s="11">
        <v>0</v>
      </c>
      <c r="Q158" s="175">
        <f t="shared" si="33"/>
        <v>-500</v>
      </c>
      <c r="R158" s="174">
        <f t="shared" si="37"/>
        <v>0</v>
      </c>
      <c r="S158" s="13">
        <v>500</v>
      </c>
      <c r="T158" s="11">
        <v>500</v>
      </c>
      <c r="U158" s="203">
        <f t="shared" si="34"/>
        <v>0</v>
      </c>
      <c r="V158" s="208">
        <v>0</v>
      </c>
    </row>
    <row r="159" spans="1:22" ht="16.2" x14ac:dyDescent="0.25">
      <c r="A159" s="357" t="s">
        <v>215</v>
      </c>
      <c r="B159" s="358" t="s">
        <v>220</v>
      </c>
      <c r="C159" s="359">
        <v>6025</v>
      </c>
      <c r="D159" s="11">
        <v>1450</v>
      </c>
      <c r="E159" s="167">
        <f t="shared" si="27"/>
        <v>-4575</v>
      </c>
      <c r="F159" s="166">
        <f t="shared" si="28"/>
        <v>24.066390041493776</v>
      </c>
      <c r="G159" s="15">
        <f t="shared" si="38"/>
        <v>6025</v>
      </c>
      <c r="H159" s="11">
        <v>0</v>
      </c>
      <c r="I159" s="175">
        <f t="shared" si="29"/>
        <v>-6025</v>
      </c>
      <c r="J159" s="176">
        <f t="shared" si="30"/>
        <v>0</v>
      </c>
      <c r="K159" s="15">
        <v>900</v>
      </c>
      <c r="L159" s="11">
        <v>0</v>
      </c>
      <c r="M159" s="175">
        <f t="shared" si="31"/>
        <v>-900</v>
      </c>
      <c r="N159" s="174">
        <f t="shared" si="32"/>
        <v>0</v>
      </c>
      <c r="O159" s="13">
        <v>0</v>
      </c>
      <c r="P159" s="11">
        <v>0</v>
      </c>
      <c r="Q159" s="175">
        <f t="shared" si="33"/>
        <v>0</v>
      </c>
      <c r="R159" s="174">
        <v>0</v>
      </c>
      <c r="S159" s="13"/>
      <c r="T159" s="11">
        <v>0</v>
      </c>
      <c r="U159" s="203">
        <f t="shared" si="34"/>
        <v>0</v>
      </c>
      <c r="V159" s="208">
        <v>0</v>
      </c>
    </row>
    <row r="160" spans="1:22" ht="16.2" x14ac:dyDescent="0.25">
      <c r="A160" s="357" t="s">
        <v>218</v>
      </c>
      <c r="B160" s="358" t="s">
        <v>221</v>
      </c>
      <c r="C160" s="359">
        <v>50000</v>
      </c>
      <c r="D160" s="11">
        <v>74486</v>
      </c>
      <c r="E160" s="167">
        <f t="shared" si="27"/>
        <v>24486</v>
      </c>
      <c r="F160" s="166">
        <f t="shared" si="28"/>
        <v>148.97199999999998</v>
      </c>
      <c r="G160" s="15">
        <f t="shared" si="38"/>
        <v>50000</v>
      </c>
      <c r="H160" s="11">
        <v>300</v>
      </c>
      <c r="I160" s="175">
        <f t="shared" si="29"/>
        <v>-49700</v>
      </c>
      <c r="J160" s="176">
        <f t="shared" si="30"/>
        <v>0.6</v>
      </c>
      <c r="K160" s="15">
        <v>250</v>
      </c>
      <c r="L160" s="11">
        <v>50</v>
      </c>
      <c r="M160" s="175">
        <f t="shared" si="31"/>
        <v>-200</v>
      </c>
      <c r="N160" s="174">
        <f t="shared" si="32"/>
        <v>20</v>
      </c>
      <c r="O160" s="13">
        <v>0</v>
      </c>
      <c r="P160" s="11">
        <v>0</v>
      </c>
      <c r="Q160" s="175">
        <f t="shared" si="33"/>
        <v>0</v>
      </c>
      <c r="R160" s="174">
        <v>0</v>
      </c>
      <c r="S160" s="13"/>
      <c r="T160" s="11">
        <v>0</v>
      </c>
      <c r="U160" s="203">
        <f t="shared" si="34"/>
        <v>0</v>
      </c>
      <c r="V160" s="208">
        <v>0</v>
      </c>
    </row>
    <row r="161" spans="1:22" ht="16.2" x14ac:dyDescent="0.25">
      <c r="A161" s="357" t="s">
        <v>351</v>
      </c>
      <c r="B161" s="358" t="s">
        <v>352</v>
      </c>
      <c r="C161" s="359">
        <v>0</v>
      </c>
      <c r="D161" s="11">
        <v>1602</v>
      </c>
      <c r="E161" s="167">
        <f t="shared" si="27"/>
        <v>1602</v>
      </c>
      <c r="F161" s="166" t="e">
        <f t="shared" si="28"/>
        <v>#DIV/0!</v>
      </c>
      <c r="G161" s="15">
        <f t="shared" si="38"/>
        <v>0</v>
      </c>
      <c r="H161" s="11">
        <v>3180</v>
      </c>
      <c r="I161" s="175">
        <f t="shared" si="29"/>
        <v>3180</v>
      </c>
      <c r="J161" s="176" t="e">
        <f t="shared" si="30"/>
        <v>#DIV/0!</v>
      </c>
      <c r="K161" s="15">
        <v>6025</v>
      </c>
      <c r="L161" s="11">
        <v>555</v>
      </c>
      <c r="M161" s="175">
        <f t="shared" si="31"/>
        <v>-5470</v>
      </c>
      <c r="N161" s="174">
        <f t="shared" si="32"/>
        <v>9.2116182572614118</v>
      </c>
      <c r="O161" s="13">
        <v>0</v>
      </c>
      <c r="P161" s="11">
        <v>0</v>
      </c>
      <c r="Q161" s="175">
        <f t="shared" si="33"/>
        <v>0</v>
      </c>
      <c r="R161" s="174">
        <v>0</v>
      </c>
      <c r="S161" s="13"/>
      <c r="T161" s="11">
        <v>0</v>
      </c>
      <c r="U161" s="203">
        <f t="shared" si="34"/>
        <v>0</v>
      </c>
      <c r="V161" s="208">
        <v>0</v>
      </c>
    </row>
    <row r="162" spans="1:22" ht="16.2" x14ac:dyDescent="0.25">
      <c r="A162" s="357" t="s">
        <v>219</v>
      </c>
      <c r="B162" s="358" t="s">
        <v>222</v>
      </c>
      <c r="C162" s="359">
        <v>2000</v>
      </c>
      <c r="D162" s="11"/>
      <c r="E162" s="167">
        <f t="shared" si="27"/>
        <v>-2000</v>
      </c>
      <c r="F162" s="166">
        <f t="shared" si="28"/>
        <v>0</v>
      </c>
      <c r="G162" s="15">
        <f t="shared" si="38"/>
        <v>2000</v>
      </c>
      <c r="H162" s="11">
        <v>21270</v>
      </c>
      <c r="I162" s="175">
        <f t="shared" si="29"/>
        <v>19270</v>
      </c>
      <c r="J162" s="176">
        <f t="shared" si="30"/>
        <v>1063.5</v>
      </c>
      <c r="K162" s="15">
        <v>31200</v>
      </c>
      <c r="L162" s="11">
        <v>1152</v>
      </c>
      <c r="M162" s="175">
        <f t="shared" si="31"/>
        <v>-30048</v>
      </c>
      <c r="N162" s="174">
        <f t="shared" si="32"/>
        <v>3.6923076923076925</v>
      </c>
      <c r="O162" s="13">
        <v>0</v>
      </c>
      <c r="P162" s="11">
        <v>0</v>
      </c>
      <c r="Q162" s="175">
        <f t="shared" si="33"/>
        <v>0</v>
      </c>
      <c r="R162" s="174">
        <v>0</v>
      </c>
      <c r="S162" s="13"/>
      <c r="T162" s="11">
        <v>0</v>
      </c>
      <c r="U162" s="203">
        <f t="shared" si="34"/>
        <v>0</v>
      </c>
      <c r="V162" s="208">
        <v>0</v>
      </c>
    </row>
    <row r="163" spans="1:22" ht="16.2" x14ac:dyDescent="0.25">
      <c r="A163" s="357" t="s">
        <v>223</v>
      </c>
      <c r="B163" s="358" t="s">
        <v>227</v>
      </c>
      <c r="C163" s="359">
        <v>21118</v>
      </c>
      <c r="D163" s="11">
        <v>1648</v>
      </c>
      <c r="E163" s="167">
        <f t="shared" si="27"/>
        <v>-19470</v>
      </c>
      <c r="F163" s="166">
        <v>0</v>
      </c>
      <c r="G163" s="15">
        <f t="shared" si="38"/>
        <v>21118</v>
      </c>
      <c r="H163" s="11">
        <v>6351</v>
      </c>
      <c r="I163" s="175">
        <f t="shared" si="29"/>
        <v>-14767</v>
      </c>
      <c r="J163" s="176">
        <v>0</v>
      </c>
      <c r="K163" s="15">
        <v>160</v>
      </c>
      <c r="L163" s="11">
        <v>1101.5</v>
      </c>
      <c r="M163" s="175">
        <f t="shared" si="31"/>
        <v>941.5</v>
      </c>
      <c r="N163" s="174">
        <f t="shared" si="32"/>
        <v>688.4375</v>
      </c>
      <c r="O163" s="13">
        <v>0</v>
      </c>
      <c r="P163" s="11">
        <v>0</v>
      </c>
      <c r="Q163" s="175">
        <f t="shared" si="33"/>
        <v>0</v>
      </c>
      <c r="R163" s="174">
        <v>0</v>
      </c>
      <c r="S163" s="13"/>
      <c r="T163" s="11">
        <v>0</v>
      </c>
      <c r="U163" s="203">
        <f t="shared" si="34"/>
        <v>0</v>
      </c>
      <c r="V163" s="208">
        <v>0</v>
      </c>
    </row>
    <row r="164" spans="1:22" ht="16.2" x14ac:dyDescent="0.25">
      <c r="A164" s="357" t="s">
        <v>224</v>
      </c>
      <c r="B164" s="358" t="s">
        <v>228</v>
      </c>
      <c r="C164" s="359">
        <v>5000</v>
      </c>
      <c r="D164" s="11"/>
      <c r="E164" s="167">
        <f t="shared" si="27"/>
        <v>-5000</v>
      </c>
      <c r="F164" s="166">
        <f t="shared" si="28"/>
        <v>0</v>
      </c>
      <c r="G164" s="15">
        <f t="shared" si="38"/>
        <v>5000</v>
      </c>
      <c r="H164" s="11">
        <v>0</v>
      </c>
      <c r="I164" s="175">
        <f t="shared" si="29"/>
        <v>-5000</v>
      </c>
      <c r="J164" s="176">
        <f t="shared" si="30"/>
        <v>0</v>
      </c>
      <c r="K164" s="15">
        <v>1000</v>
      </c>
      <c r="L164" s="11">
        <v>200</v>
      </c>
      <c r="M164" s="175">
        <f t="shared" si="31"/>
        <v>-800</v>
      </c>
      <c r="N164" s="174">
        <f t="shared" si="32"/>
        <v>20</v>
      </c>
      <c r="O164" s="13">
        <v>0</v>
      </c>
      <c r="P164" s="11">
        <v>0</v>
      </c>
      <c r="Q164" s="175">
        <f t="shared" si="33"/>
        <v>0</v>
      </c>
      <c r="R164" s="174">
        <v>0</v>
      </c>
      <c r="S164" s="13"/>
      <c r="T164" s="11">
        <v>0</v>
      </c>
      <c r="U164" s="203">
        <f t="shared" si="34"/>
        <v>0</v>
      </c>
      <c r="V164" s="208">
        <v>0</v>
      </c>
    </row>
    <row r="165" spans="1:22" ht="16.2" x14ac:dyDescent="0.25">
      <c r="A165" s="357" t="s">
        <v>225</v>
      </c>
      <c r="B165" s="358" t="s">
        <v>229</v>
      </c>
      <c r="C165" s="359">
        <v>10058</v>
      </c>
      <c r="D165" s="11">
        <v>6357</v>
      </c>
      <c r="E165" s="167">
        <f t="shared" si="27"/>
        <v>-3701</v>
      </c>
      <c r="F165" s="166">
        <f t="shared" si="28"/>
        <v>63.203420163054282</v>
      </c>
      <c r="G165" s="15">
        <f t="shared" si="38"/>
        <v>10058</v>
      </c>
      <c r="H165" s="11">
        <v>8250</v>
      </c>
      <c r="I165" s="175">
        <f t="shared" si="29"/>
        <v>-1808</v>
      </c>
      <c r="J165" s="176">
        <f t="shared" si="30"/>
        <v>82.024259296082718</v>
      </c>
      <c r="K165" s="15">
        <v>21118</v>
      </c>
      <c r="L165" s="11">
        <v>7258</v>
      </c>
      <c r="M165" s="175">
        <f t="shared" si="31"/>
        <v>-13860</v>
      </c>
      <c r="N165" s="174">
        <f t="shared" si="32"/>
        <v>34.368784922814662</v>
      </c>
      <c r="O165" s="13">
        <v>0</v>
      </c>
      <c r="P165" s="11">
        <v>0</v>
      </c>
      <c r="Q165" s="175">
        <f t="shared" si="33"/>
        <v>0</v>
      </c>
      <c r="R165" s="174">
        <v>0</v>
      </c>
      <c r="S165" s="13"/>
      <c r="T165" s="11">
        <v>0</v>
      </c>
      <c r="U165" s="203">
        <f t="shared" si="34"/>
        <v>0</v>
      </c>
      <c r="V165" s="208">
        <v>0</v>
      </c>
    </row>
    <row r="166" spans="1:22" ht="16.2" x14ac:dyDescent="0.25">
      <c r="A166" s="357" t="s">
        <v>226</v>
      </c>
      <c r="B166" s="358" t="s">
        <v>230</v>
      </c>
      <c r="C166" s="359">
        <v>51200</v>
      </c>
      <c r="D166" s="11">
        <v>32478</v>
      </c>
      <c r="E166" s="167">
        <f t="shared" si="27"/>
        <v>-18722</v>
      </c>
      <c r="F166" s="166">
        <f t="shared" si="28"/>
        <v>63.433593749999993</v>
      </c>
      <c r="G166" s="15">
        <f t="shared" si="38"/>
        <v>51200</v>
      </c>
      <c r="H166" s="11">
        <v>0</v>
      </c>
      <c r="I166" s="175">
        <f t="shared" si="29"/>
        <v>-51200</v>
      </c>
      <c r="J166" s="176">
        <f t="shared" si="30"/>
        <v>0</v>
      </c>
      <c r="K166" s="15"/>
      <c r="L166" s="11">
        <v>0</v>
      </c>
      <c r="M166" s="175">
        <f t="shared" si="31"/>
        <v>0</v>
      </c>
      <c r="N166" s="174">
        <v>0</v>
      </c>
      <c r="O166" s="13">
        <v>14383</v>
      </c>
      <c r="P166" s="11">
        <v>0</v>
      </c>
      <c r="Q166" s="175">
        <f t="shared" si="33"/>
        <v>-14383</v>
      </c>
      <c r="R166" s="174">
        <f t="shared" si="37"/>
        <v>0</v>
      </c>
      <c r="S166" s="13"/>
      <c r="T166" s="11">
        <v>0</v>
      </c>
      <c r="U166" s="203">
        <f t="shared" si="34"/>
        <v>0</v>
      </c>
      <c r="V166" s="208">
        <v>0</v>
      </c>
    </row>
    <row r="167" spans="1:22" ht="16.2" x14ac:dyDescent="0.25">
      <c r="A167" s="357" t="s">
        <v>231</v>
      </c>
      <c r="B167" s="358" t="s">
        <v>233</v>
      </c>
      <c r="C167" s="359">
        <v>55000</v>
      </c>
      <c r="D167" s="11">
        <v>11853</v>
      </c>
      <c r="E167" s="167">
        <f t="shared" si="27"/>
        <v>-43147</v>
      </c>
      <c r="F167" s="166">
        <f t="shared" si="28"/>
        <v>21.550909090909091</v>
      </c>
      <c r="G167" s="15">
        <v>10048</v>
      </c>
      <c r="H167" s="11">
        <v>15285</v>
      </c>
      <c r="I167" s="175">
        <f t="shared" si="29"/>
        <v>5237</v>
      </c>
      <c r="J167" s="176">
        <f t="shared" si="30"/>
        <v>152.11982484076435</v>
      </c>
      <c r="K167" s="15">
        <v>10048</v>
      </c>
      <c r="L167" s="11">
        <v>3251</v>
      </c>
      <c r="M167" s="175">
        <f t="shared" si="31"/>
        <v>-6797</v>
      </c>
      <c r="N167" s="174">
        <f t="shared" si="32"/>
        <v>32.354697452229296</v>
      </c>
      <c r="O167" s="13">
        <v>0</v>
      </c>
      <c r="P167" s="11">
        <v>3080</v>
      </c>
      <c r="Q167" s="175">
        <f t="shared" si="33"/>
        <v>3080</v>
      </c>
      <c r="R167" s="174">
        <v>0</v>
      </c>
      <c r="S167" s="13">
        <v>4507</v>
      </c>
      <c r="T167" s="11">
        <v>0</v>
      </c>
      <c r="U167" s="203">
        <f t="shared" si="34"/>
        <v>-4507</v>
      </c>
      <c r="V167" s="208">
        <f t="shared" si="35"/>
        <v>0</v>
      </c>
    </row>
    <row r="168" spans="1:22" ht="16.2" x14ac:dyDescent="0.25">
      <c r="A168" s="357" t="s">
        <v>232</v>
      </c>
      <c r="B168" s="358" t="s">
        <v>287</v>
      </c>
      <c r="C168" s="359">
        <v>13200</v>
      </c>
      <c r="D168" s="11">
        <v>1232</v>
      </c>
      <c r="E168" s="167">
        <f t="shared" si="27"/>
        <v>-11968</v>
      </c>
      <c r="F168" s="166">
        <f t="shared" si="28"/>
        <v>9.3333333333333339</v>
      </c>
      <c r="G168" s="15">
        <v>21200</v>
      </c>
      <c r="H168" s="11">
        <v>64511</v>
      </c>
      <c r="I168" s="175">
        <f t="shared" si="29"/>
        <v>43311</v>
      </c>
      <c r="J168" s="176">
        <f t="shared" si="30"/>
        <v>304.29716981132071</v>
      </c>
      <c r="K168" s="15">
        <v>21200</v>
      </c>
      <c r="L168" s="11">
        <v>30436</v>
      </c>
      <c r="M168" s="175">
        <f t="shared" si="31"/>
        <v>9236</v>
      </c>
      <c r="N168" s="174">
        <f t="shared" si="32"/>
        <v>143.56603773584905</v>
      </c>
      <c r="O168" s="13">
        <v>102752</v>
      </c>
      <c r="P168" s="11">
        <v>30218</v>
      </c>
      <c r="Q168" s="175">
        <f t="shared" si="33"/>
        <v>-72534</v>
      </c>
      <c r="R168" s="174">
        <f t="shared" si="37"/>
        <v>29.408673310495171</v>
      </c>
      <c r="S168" s="13">
        <v>140000</v>
      </c>
      <c r="T168" s="11">
        <v>54151</v>
      </c>
      <c r="U168" s="203">
        <f t="shared" si="34"/>
        <v>-85849</v>
      </c>
      <c r="V168" s="208">
        <f t="shared" si="35"/>
        <v>38.679285714285719</v>
      </c>
    </row>
    <row r="169" spans="1:22" ht="16.2" x14ac:dyDescent="0.25">
      <c r="A169" s="357" t="s">
        <v>364</v>
      </c>
      <c r="B169" s="358" t="s">
        <v>365</v>
      </c>
      <c r="C169" s="359">
        <v>0</v>
      </c>
      <c r="D169" s="11">
        <v>3401</v>
      </c>
      <c r="E169" s="167">
        <f t="shared" si="27"/>
        <v>3401</v>
      </c>
      <c r="F169" s="166" t="e">
        <f t="shared" si="28"/>
        <v>#DIV/0!</v>
      </c>
      <c r="G169" s="15">
        <v>55000</v>
      </c>
      <c r="H169" s="11">
        <v>22750</v>
      </c>
      <c r="I169" s="175">
        <f t="shared" si="29"/>
        <v>-32250</v>
      </c>
      <c r="J169" s="176">
        <f t="shared" si="30"/>
        <v>41.363636363636367</v>
      </c>
      <c r="K169" s="15">
        <v>47697</v>
      </c>
      <c r="L169" s="11">
        <v>15856.3</v>
      </c>
      <c r="M169" s="175">
        <f t="shared" si="31"/>
        <v>-31840.7</v>
      </c>
      <c r="N169" s="174">
        <f t="shared" si="32"/>
        <v>33.243809883221168</v>
      </c>
      <c r="O169" s="13">
        <v>0</v>
      </c>
      <c r="P169" s="11">
        <v>0</v>
      </c>
      <c r="Q169" s="175">
        <f t="shared" si="33"/>
        <v>0</v>
      </c>
      <c r="R169" s="174">
        <v>0</v>
      </c>
      <c r="S169" s="13"/>
      <c r="T169" s="11">
        <v>0</v>
      </c>
      <c r="U169" s="203">
        <f t="shared" si="34"/>
        <v>0</v>
      </c>
      <c r="V169" s="208">
        <v>0</v>
      </c>
    </row>
    <row r="170" spans="1:22" ht="16.2" x14ac:dyDescent="0.25">
      <c r="A170" s="357" t="s">
        <v>234</v>
      </c>
      <c r="B170" s="358" t="s">
        <v>235</v>
      </c>
      <c r="C170" s="359">
        <v>10136</v>
      </c>
      <c r="D170" s="11"/>
      <c r="E170" s="167">
        <f t="shared" si="27"/>
        <v>-10136</v>
      </c>
      <c r="F170" s="166">
        <f t="shared" si="28"/>
        <v>0</v>
      </c>
      <c r="G170" s="15">
        <v>13200</v>
      </c>
      <c r="H170" s="11">
        <v>5279</v>
      </c>
      <c r="I170" s="175">
        <f t="shared" si="29"/>
        <v>-7921</v>
      </c>
      <c r="J170" s="176">
        <f t="shared" si="30"/>
        <v>39.992424242424242</v>
      </c>
      <c r="K170" s="15">
        <v>13200</v>
      </c>
      <c r="L170" s="11">
        <v>3402</v>
      </c>
      <c r="M170" s="175">
        <f t="shared" si="31"/>
        <v>-9798</v>
      </c>
      <c r="N170" s="174">
        <f t="shared" si="32"/>
        <v>25.772727272727273</v>
      </c>
      <c r="O170" s="13">
        <v>0</v>
      </c>
      <c r="P170" s="11">
        <v>0</v>
      </c>
      <c r="Q170" s="175">
        <f t="shared" si="33"/>
        <v>0</v>
      </c>
      <c r="R170" s="174">
        <v>0</v>
      </c>
      <c r="S170" s="13"/>
      <c r="T170" s="11">
        <v>0</v>
      </c>
      <c r="U170" s="203">
        <f t="shared" si="34"/>
        <v>0</v>
      </c>
      <c r="V170" s="208">
        <v>0</v>
      </c>
    </row>
    <row r="171" spans="1:22" ht="16.2" x14ac:dyDescent="0.25">
      <c r="A171" s="357" t="s">
        <v>236</v>
      </c>
      <c r="B171" s="358" t="s">
        <v>242</v>
      </c>
      <c r="C171" s="359">
        <v>25000</v>
      </c>
      <c r="D171" s="11">
        <v>11700</v>
      </c>
      <c r="E171" s="167">
        <f t="shared" si="27"/>
        <v>-13300</v>
      </c>
      <c r="F171" s="166">
        <v>0</v>
      </c>
      <c r="G171" s="15"/>
      <c r="H171" s="11">
        <v>3138</v>
      </c>
      <c r="I171" s="175">
        <f t="shared" si="29"/>
        <v>3138</v>
      </c>
      <c r="J171" s="176">
        <v>0</v>
      </c>
      <c r="K171" s="15">
        <v>3855</v>
      </c>
      <c r="L171" s="11">
        <v>542</v>
      </c>
      <c r="M171" s="175">
        <f t="shared" si="31"/>
        <v>-3313</v>
      </c>
      <c r="N171" s="174">
        <f t="shared" si="32"/>
        <v>14.059662775616083</v>
      </c>
      <c r="O171" s="13">
        <v>0</v>
      </c>
      <c r="P171" s="11">
        <v>0</v>
      </c>
      <c r="Q171" s="175">
        <f t="shared" si="33"/>
        <v>0</v>
      </c>
      <c r="R171" s="174">
        <v>0</v>
      </c>
      <c r="S171" s="13"/>
      <c r="T171" s="11">
        <v>0</v>
      </c>
      <c r="U171" s="203">
        <f t="shared" si="34"/>
        <v>0</v>
      </c>
      <c r="V171" s="208">
        <v>0</v>
      </c>
    </row>
    <row r="172" spans="1:22" ht="16.2" x14ac:dyDescent="0.25">
      <c r="A172" s="357" t="s">
        <v>237</v>
      </c>
      <c r="B172" s="360" t="s">
        <v>243</v>
      </c>
      <c r="C172" s="359">
        <v>3500</v>
      </c>
      <c r="D172" s="11">
        <v>460</v>
      </c>
      <c r="E172" s="167">
        <f t="shared" si="27"/>
        <v>-3040</v>
      </c>
      <c r="F172" s="166">
        <f t="shared" si="28"/>
        <v>13.142857142857142</v>
      </c>
      <c r="G172" s="15">
        <v>10136</v>
      </c>
      <c r="H172" s="11">
        <v>6728</v>
      </c>
      <c r="I172" s="175">
        <f t="shared" si="29"/>
        <v>-3408</v>
      </c>
      <c r="J172" s="176">
        <f t="shared" si="30"/>
        <v>66.377269139700076</v>
      </c>
      <c r="K172" s="15">
        <v>10136</v>
      </c>
      <c r="L172" s="11">
        <v>3317</v>
      </c>
      <c r="M172" s="175">
        <f t="shared" si="31"/>
        <v>-6819</v>
      </c>
      <c r="N172" s="174">
        <f t="shared" si="32"/>
        <v>32.724940805051297</v>
      </c>
      <c r="O172" s="13">
        <v>0</v>
      </c>
      <c r="P172" s="11">
        <v>0</v>
      </c>
      <c r="Q172" s="175">
        <f t="shared" si="33"/>
        <v>0</v>
      </c>
      <c r="R172" s="174">
        <v>0</v>
      </c>
      <c r="S172" s="13"/>
      <c r="T172" s="11">
        <v>0</v>
      </c>
      <c r="U172" s="203">
        <f t="shared" si="34"/>
        <v>0</v>
      </c>
      <c r="V172" s="208">
        <v>0</v>
      </c>
    </row>
    <row r="173" spans="1:22" ht="16.2" x14ac:dyDescent="0.25">
      <c r="A173" s="357" t="s">
        <v>238</v>
      </c>
      <c r="B173" s="358" t="s">
        <v>244</v>
      </c>
      <c r="C173" s="359">
        <v>113909</v>
      </c>
      <c r="D173" s="11">
        <v>500</v>
      </c>
      <c r="E173" s="167">
        <f t="shared" si="27"/>
        <v>-113409</v>
      </c>
      <c r="F173" s="166">
        <f t="shared" si="28"/>
        <v>0.43894687864874593</v>
      </c>
      <c r="G173" s="15">
        <f t="shared" ref="G173:G178" si="39">C173</f>
        <v>113909</v>
      </c>
      <c r="H173" s="11">
        <v>40948.589999999997</v>
      </c>
      <c r="I173" s="175">
        <f t="shared" si="29"/>
        <v>-72960.41</v>
      </c>
      <c r="J173" s="176">
        <f t="shared" si="30"/>
        <v>35.9485115311345</v>
      </c>
      <c r="K173" s="15">
        <v>25000</v>
      </c>
      <c r="L173" s="11">
        <v>25276</v>
      </c>
      <c r="M173" s="175">
        <f t="shared" si="31"/>
        <v>276</v>
      </c>
      <c r="N173" s="174">
        <f t="shared" si="32"/>
        <v>101.104</v>
      </c>
      <c r="O173" s="13">
        <v>0</v>
      </c>
      <c r="P173" s="11">
        <v>19345</v>
      </c>
      <c r="Q173" s="175">
        <f t="shared" si="33"/>
        <v>19345</v>
      </c>
      <c r="R173" s="174">
        <v>0</v>
      </c>
      <c r="S173" s="13"/>
      <c r="T173" s="11">
        <v>0</v>
      </c>
      <c r="U173" s="203">
        <f t="shared" si="34"/>
        <v>0</v>
      </c>
      <c r="V173" s="208">
        <v>0</v>
      </c>
    </row>
    <row r="174" spans="1:22" ht="16.2" x14ac:dyDescent="0.25">
      <c r="A174" s="357" t="s">
        <v>239</v>
      </c>
      <c r="B174" s="358" t="s">
        <v>245</v>
      </c>
      <c r="C174" s="359">
        <v>3000</v>
      </c>
      <c r="D174" s="11">
        <v>530</v>
      </c>
      <c r="E174" s="167">
        <f t="shared" si="27"/>
        <v>-2470</v>
      </c>
      <c r="F174" s="166">
        <f t="shared" si="28"/>
        <v>17.666666666666668</v>
      </c>
      <c r="G174" s="15">
        <f t="shared" si="39"/>
        <v>3000</v>
      </c>
      <c r="H174" s="11">
        <v>740</v>
      </c>
      <c r="I174" s="175">
        <f t="shared" si="29"/>
        <v>-2260</v>
      </c>
      <c r="J174" s="176">
        <f t="shared" si="30"/>
        <v>24.666666666666668</v>
      </c>
      <c r="K174" s="15">
        <v>450</v>
      </c>
      <c r="L174" s="11">
        <v>100</v>
      </c>
      <c r="M174" s="175">
        <f t="shared" si="31"/>
        <v>-350</v>
      </c>
      <c r="N174" s="174">
        <f t="shared" si="32"/>
        <v>22.222222222222221</v>
      </c>
      <c r="O174" s="13">
        <v>0</v>
      </c>
      <c r="P174" s="11">
        <v>0</v>
      </c>
      <c r="Q174" s="175">
        <f t="shared" si="33"/>
        <v>0</v>
      </c>
      <c r="R174" s="174">
        <v>0</v>
      </c>
      <c r="S174" s="13"/>
      <c r="T174" s="11">
        <v>0</v>
      </c>
      <c r="U174" s="203">
        <f t="shared" si="34"/>
        <v>0</v>
      </c>
      <c r="V174" s="208">
        <v>0</v>
      </c>
    </row>
    <row r="175" spans="1:22" ht="16.2" x14ac:dyDescent="0.25">
      <c r="A175" s="357" t="s">
        <v>240</v>
      </c>
      <c r="B175" s="358" t="s">
        <v>246</v>
      </c>
      <c r="C175" s="359">
        <v>13321</v>
      </c>
      <c r="D175" s="11">
        <v>661</v>
      </c>
      <c r="E175" s="167">
        <f t="shared" si="27"/>
        <v>-12660</v>
      </c>
      <c r="F175" s="166">
        <f t="shared" si="28"/>
        <v>4.9620899331881994</v>
      </c>
      <c r="G175" s="15">
        <f t="shared" si="39"/>
        <v>13321</v>
      </c>
      <c r="H175" s="11">
        <v>56428.41</v>
      </c>
      <c r="I175" s="175">
        <f t="shared" si="29"/>
        <v>43107.41</v>
      </c>
      <c r="J175" s="176">
        <f t="shared" si="30"/>
        <v>423.6049095413257</v>
      </c>
      <c r="K175" s="15">
        <f>49052+5692</f>
        <v>54744</v>
      </c>
      <c r="L175" s="11">
        <v>13159</v>
      </c>
      <c r="M175" s="175">
        <f t="shared" si="31"/>
        <v>-41585</v>
      </c>
      <c r="N175" s="174">
        <f t="shared" si="32"/>
        <v>24.03733742510595</v>
      </c>
      <c r="O175" s="13">
        <v>0</v>
      </c>
      <c r="P175" s="11">
        <v>0</v>
      </c>
      <c r="Q175" s="175">
        <f t="shared" si="33"/>
        <v>0</v>
      </c>
      <c r="R175" s="174">
        <v>0</v>
      </c>
      <c r="S175" s="13"/>
      <c r="T175" s="11">
        <v>0</v>
      </c>
      <c r="U175" s="203">
        <f t="shared" si="34"/>
        <v>0</v>
      </c>
      <c r="V175" s="208">
        <v>0</v>
      </c>
    </row>
    <row r="176" spans="1:22" ht="16.2" x14ac:dyDescent="0.25">
      <c r="A176" s="357" t="s">
        <v>366</v>
      </c>
      <c r="B176" s="358" t="s">
        <v>367</v>
      </c>
      <c r="C176" s="359">
        <v>0</v>
      </c>
      <c r="D176" s="11">
        <v>237</v>
      </c>
      <c r="E176" s="167">
        <f t="shared" si="27"/>
        <v>237</v>
      </c>
      <c r="F176" s="166" t="e">
        <f t="shared" si="28"/>
        <v>#DIV/0!</v>
      </c>
      <c r="G176" s="15">
        <f t="shared" si="39"/>
        <v>0</v>
      </c>
      <c r="H176" s="11">
        <v>1550</v>
      </c>
      <c r="I176" s="175">
        <f t="shared" si="29"/>
        <v>1550</v>
      </c>
      <c r="J176" s="176" t="e">
        <f t="shared" si="30"/>
        <v>#DIV/0!</v>
      </c>
      <c r="K176" s="15">
        <v>3000</v>
      </c>
      <c r="L176" s="11">
        <v>1300</v>
      </c>
      <c r="M176" s="175">
        <f t="shared" si="31"/>
        <v>-1700</v>
      </c>
      <c r="N176" s="174">
        <f t="shared" si="32"/>
        <v>43.333333333333336</v>
      </c>
      <c r="O176" s="13">
        <v>0</v>
      </c>
      <c r="P176" s="11">
        <v>0</v>
      </c>
      <c r="Q176" s="175">
        <f t="shared" si="33"/>
        <v>0</v>
      </c>
      <c r="R176" s="174">
        <v>0</v>
      </c>
      <c r="S176" s="13"/>
      <c r="T176" s="11">
        <v>0</v>
      </c>
      <c r="U176" s="203">
        <f t="shared" si="34"/>
        <v>0</v>
      </c>
      <c r="V176" s="208">
        <v>0</v>
      </c>
    </row>
    <row r="177" spans="1:22" ht="16.2" x14ac:dyDescent="0.25">
      <c r="A177" s="357" t="s">
        <v>241</v>
      </c>
      <c r="B177" s="358" t="s">
        <v>247</v>
      </c>
      <c r="C177" s="359">
        <v>2000</v>
      </c>
      <c r="D177" s="11"/>
      <c r="E177" s="167">
        <f t="shared" si="27"/>
        <v>-2000</v>
      </c>
      <c r="F177" s="166">
        <f t="shared" si="28"/>
        <v>0</v>
      </c>
      <c r="G177" s="15">
        <f t="shared" si="39"/>
        <v>2000</v>
      </c>
      <c r="H177" s="11">
        <v>1122</v>
      </c>
      <c r="I177" s="175">
        <f t="shared" si="29"/>
        <v>-878</v>
      </c>
      <c r="J177" s="176">
        <f t="shared" si="30"/>
        <v>56.100000000000009</v>
      </c>
      <c r="K177" s="15">
        <v>13321</v>
      </c>
      <c r="L177" s="11">
        <v>378</v>
      </c>
      <c r="M177" s="175">
        <f t="shared" si="31"/>
        <v>-12943</v>
      </c>
      <c r="N177" s="174">
        <f t="shared" si="32"/>
        <v>2.837624802942722</v>
      </c>
      <c r="O177" s="13">
        <v>0</v>
      </c>
      <c r="P177" s="11">
        <v>0</v>
      </c>
      <c r="Q177" s="175">
        <f t="shared" si="33"/>
        <v>0</v>
      </c>
      <c r="R177" s="174">
        <v>0</v>
      </c>
      <c r="S177" s="13"/>
      <c r="T177" s="11">
        <v>0</v>
      </c>
      <c r="U177" s="203">
        <f t="shared" si="34"/>
        <v>0</v>
      </c>
      <c r="V177" s="208">
        <v>0</v>
      </c>
    </row>
    <row r="178" spans="1:22" ht="16.2" x14ac:dyDescent="0.25">
      <c r="A178" s="357" t="s">
        <v>289</v>
      </c>
      <c r="B178" s="358" t="s">
        <v>288</v>
      </c>
      <c r="C178" s="359">
        <v>10000</v>
      </c>
      <c r="D178" s="11">
        <v>306600</v>
      </c>
      <c r="E178" s="167">
        <f t="shared" si="27"/>
        <v>296600</v>
      </c>
      <c r="F178" s="166">
        <v>0</v>
      </c>
      <c r="G178" s="15">
        <f t="shared" si="39"/>
        <v>10000</v>
      </c>
      <c r="H178" s="11">
        <v>992</v>
      </c>
      <c r="I178" s="175">
        <f t="shared" si="29"/>
        <v>-9008</v>
      </c>
      <c r="J178" s="176">
        <v>0</v>
      </c>
      <c r="K178" s="15">
        <v>2134</v>
      </c>
      <c r="L178" s="11">
        <v>320</v>
      </c>
      <c r="M178" s="175">
        <f t="shared" si="31"/>
        <v>-1814</v>
      </c>
      <c r="N178" s="174">
        <f t="shared" si="32"/>
        <v>14.995313964386128</v>
      </c>
      <c r="O178" s="13">
        <v>0</v>
      </c>
      <c r="P178" s="11">
        <v>0</v>
      </c>
      <c r="Q178" s="175">
        <f t="shared" si="33"/>
        <v>0</v>
      </c>
      <c r="R178" s="174">
        <v>0</v>
      </c>
      <c r="S178" s="13"/>
      <c r="T178" s="11">
        <v>0</v>
      </c>
      <c r="U178" s="203">
        <f t="shared" si="34"/>
        <v>0</v>
      </c>
      <c r="V178" s="208">
        <v>0</v>
      </c>
    </row>
    <row r="179" spans="1:22" ht="16.8" thickBot="1" x14ac:dyDescent="0.3">
      <c r="A179" s="32"/>
      <c r="B179" s="37"/>
      <c r="C179" s="145"/>
      <c r="E179" s="167">
        <f t="shared" si="27"/>
        <v>0</v>
      </c>
      <c r="F179" s="166">
        <v>0</v>
      </c>
      <c r="G179" s="17"/>
      <c r="H179" s="23"/>
      <c r="I179" s="175">
        <f t="shared" si="29"/>
        <v>0</v>
      </c>
      <c r="J179" s="176">
        <v>0</v>
      </c>
      <c r="K179" s="17"/>
      <c r="L179" s="23"/>
      <c r="M179" s="175">
        <f t="shared" si="31"/>
        <v>0</v>
      </c>
      <c r="N179" s="174">
        <v>0</v>
      </c>
      <c r="O179" s="14"/>
      <c r="P179" s="23"/>
      <c r="Q179" s="175">
        <f t="shared" si="33"/>
        <v>0</v>
      </c>
      <c r="R179" s="174"/>
      <c r="S179" s="14"/>
      <c r="T179" s="23"/>
      <c r="U179" s="203">
        <f t="shared" si="34"/>
        <v>0</v>
      </c>
      <c r="V179" s="208"/>
    </row>
    <row r="180" spans="1:22" s="114" customFormat="1" ht="16.8" thickBot="1" x14ac:dyDescent="0.3">
      <c r="A180" s="109"/>
      <c r="B180" s="110" t="s">
        <v>290</v>
      </c>
      <c r="C180" s="146">
        <f>SUM(C181:C190)</f>
        <v>3893384</v>
      </c>
      <c r="D180" s="155">
        <f>SUM(D181:D190)</f>
        <v>1277724.76</v>
      </c>
      <c r="E180" s="162">
        <f t="shared" si="27"/>
        <v>-2615659.2400000002</v>
      </c>
      <c r="F180" s="215">
        <f t="shared" si="28"/>
        <v>32.817845863649723</v>
      </c>
      <c r="G180" s="113">
        <f t="shared" ref="G180:T180" si="40">SUM(G181:G190)</f>
        <v>2893384</v>
      </c>
      <c r="H180" s="112">
        <f t="shared" si="40"/>
        <v>4568682.8599999994</v>
      </c>
      <c r="I180" s="216">
        <f t="shared" si="29"/>
        <v>1675298.8599999994</v>
      </c>
      <c r="J180" s="217">
        <f t="shared" si="30"/>
        <v>157.90102039687781</v>
      </c>
      <c r="K180" s="113">
        <f t="shared" si="40"/>
        <v>4882578</v>
      </c>
      <c r="L180" s="112">
        <f t="shared" si="40"/>
        <v>5834009.8300000001</v>
      </c>
      <c r="M180" s="216">
        <f t="shared" si="31"/>
        <v>951431.83000000007</v>
      </c>
      <c r="N180" s="218">
        <f t="shared" si="32"/>
        <v>119.48625971771469</v>
      </c>
      <c r="O180" s="111">
        <f t="shared" si="40"/>
        <v>2561348</v>
      </c>
      <c r="P180" s="112">
        <f t="shared" si="40"/>
        <v>2789295.98</v>
      </c>
      <c r="Q180" s="216">
        <f t="shared" si="33"/>
        <v>227947.97999999998</v>
      </c>
      <c r="R180" s="218">
        <f t="shared" si="37"/>
        <v>108.8995318090318</v>
      </c>
      <c r="S180" s="146">
        <f t="shared" si="40"/>
        <v>2424032</v>
      </c>
      <c r="T180" s="112">
        <f t="shared" si="40"/>
        <v>2832434.3600000003</v>
      </c>
      <c r="U180" s="219">
        <f t="shared" si="34"/>
        <v>408402.36000000034</v>
      </c>
      <c r="V180" s="220">
        <f t="shared" si="35"/>
        <v>116.84805976158732</v>
      </c>
    </row>
    <row r="181" spans="1:22" ht="16.2" x14ac:dyDescent="0.25">
      <c r="A181" s="357" t="s">
        <v>291</v>
      </c>
      <c r="B181" s="358" t="s">
        <v>294</v>
      </c>
      <c r="C181" s="359">
        <v>850000</v>
      </c>
      <c r="D181" s="359">
        <v>313124</v>
      </c>
      <c r="E181" s="167">
        <f t="shared" si="27"/>
        <v>-536876</v>
      </c>
      <c r="F181" s="166">
        <f t="shared" si="28"/>
        <v>36.838117647058823</v>
      </c>
      <c r="G181" s="58">
        <v>850000</v>
      </c>
      <c r="H181" s="57">
        <v>731568</v>
      </c>
      <c r="I181" s="175">
        <f t="shared" si="29"/>
        <v>-118432</v>
      </c>
      <c r="J181" s="176">
        <f t="shared" si="30"/>
        <v>86.066823529411764</v>
      </c>
      <c r="K181" s="58">
        <v>600000</v>
      </c>
      <c r="L181" s="57">
        <v>663078.67000000004</v>
      </c>
      <c r="M181" s="175">
        <f t="shared" si="31"/>
        <v>63078.670000000042</v>
      </c>
      <c r="N181" s="174">
        <f t="shared" si="32"/>
        <v>110.51311166666666</v>
      </c>
      <c r="O181" s="56">
        <v>350000</v>
      </c>
      <c r="P181" s="57">
        <v>391163.35</v>
      </c>
      <c r="Q181" s="175">
        <f t="shared" si="33"/>
        <v>41163.349999999977</v>
      </c>
      <c r="R181" s="174">
        <f t="shared" si="37"/>
        <v>111.76095714285714</v>
      </c>
      <c r="S181" s="56">
        <v>430000</v>
      </c>
      <c r="T181" s="57">
        <v>588468.5</v>
      </c>
      <c r="U181" s="203">
        <f t="shared" si="34"/>
        <v>158468.5</v>
      </c>
      <c r="V181" s="208">
        <f t="shared" si="35"/>
        <v>136.85313953488372</v>
      </c>
    </row>
    <row r="182" spans="1:22" ht="16.2" x14ac:dyDescent="0.25">
      <c r="A182" s="357" t="s">
        <v>292</v>
      </c>
      <c r="B182" s="358" t="s">
        <v>295</v>
      </c>
      <c r="C182" s="359">
        <v>5000</v>
      </c>
      <c r="D182" s="359"/>
      <c r="E182" s="167">
        <f t="shared" si="27"/>
        <v>-5000</v>
      </c>
      <c r="F182" s="166">
        <f t="shared" si="28"/>
        <v>0</v>
      </c>
      <c r="G182" s="15">
        <v>5000</v>
      </c>
      <c r="H182" s="11">
        <v>25</v>
      </c>
      <c r="I182" s="175">
        <f t="shared" si="29"/>
        <v>-4975</v>
      </c>
      <c r="J182" s="176">
        <f t="shared" si="30"/>
        <v>0.5</v>
      </c>
      <c r="K182" s="15">
        <v>1500</v>
      </c>
      <c r="L182" s="11">
        <v>0</v>
      </c>
      <c r="M182" s="175">
        <f t="shared" si="31"/>
        <v>-1500</v>
      </c>
      <c r="N182" s="174">
        <f t="shared" si="32"/>
        <v>0</v>
      </c>
      <c r="O182" s="13">
        <v>1500</v>
      </c>
      <c r="P182" s="11">
        <v>0</v>
      </c>
      <c r="Q182" s="175">
        <f t="shared" si="33"/>
        <v>-1500</v>
      </c>
      <c r="R182" s="174">
        <f t="shared" si="37"/>
        <v>0</v>
      </c>
      <c r="S182" s="13">
        <v>2832</v>
      </c>
      <c r="T182" s="11"/>
      <c r="U182" s="203">
        <f t="shared" si="34"/>
        <v>-2832</v>
      </c>
      <c r="V182" s="208">
        <f t="shared" si="35"/>
        <v>0</v>
      </c>
    </row>
    <row r="183" spans="1:22" ht="16.2" x14ac:dyDescent="0.25">
      <c r="A183" s="357" t="s">
        <v>293</v>
      </c>
      <c r="B183" s="358" t="s">
        <v>296</v>
      </c>
      <c r="C183" s="359">
        <v>120000</v>
      </c>
      <c r="D183" s="359">
        <v>50650</v>
      </c>
      <c r="E183" s="167">
        <f t="shared" si="27"/>
        <v>-69350</v>
      </c>
      <c r="F183" s="166">
        <f t="shared" si="28"/>
        <v>42.208333333333329</v>
      </c>
      <c r="G183" s="15">
        <v>50000</v>
      </c>
      <c r="H183" s="11">
        <v>79780</v>
      </c>
      <c r="I183" s="175">
        <f t="shared" si="29"/>
        <v>29780</v>
      </c>
      <c r="J183" s="176">
        <f t="shared" si="30"/>
        <v>159.56</v>
      </c>
      <c r="K183" s="15">
        <v>100000</v>
      </c>
      <c r="L183" s="11">
        <v>134200.95999999999</v>
      </c>
      <c r="M183" s="175">
        <f t="shared" si="31"/>
        <v>34200.959999999992</v>
      </c>
      <c r="N183" s="174">
        <f t="shared" si="32"/>
        <v>134.20095999999998</v>
      </c>
      <c r="O183" s="13">
        <v>120000</v>
      </c>
      <c r="P183" s="11">
        <v>120920</v>
      </c>
      <c r="Q183" s="175">
        <f t="shared" si="33"/>
        <v>920</v>
      </c>
      <c r="R183" s="174">
        <f t="shared" si="37"/>
        <v>100.76666666666667</v>
      </c>
      <c r="S183" s="13">
        <v>40000</v>
      </c>
      <c r="T183" s="11">
        <v>103960</v>
      </c>
      <c r="U183" s="203">
        <f t="shared" si="34"/>
        <v>63960</v>
      </c>
      <c r="V183" s="208">
        <f t="shared" si="35"/>
        <v>259.90000000000003</v>
      </c>
    </row>
    <row r="184" spans="1:22" ht="16.2" x14ac:dyDescent="0.25">
      <c r="A184" s="357" t="s">
        <v>338</v>
      </c>
      <c r="B184" s="358" t="s">
        <v>339</v>
      </c>
      <c r="C184" s="359"/>
      <c r="D184" s="359">
        <v>275431.44</v>
      </c>
      <c r="E184" s="167">
        <f t="shared" si="27"/>
        <v>275431.44</v>
      </c>
      <c r="F184" s="166">
        <v>0</v>
      </c>
      <c r="G184" s="15">
        <v>0</v>
      </c>
      <c r="H184" s="11">
        <v>436920.52</v>
      </c>
      <c r="I184" s="175">
        <f t="shared" si="29"/>
        <v>436920.52</v>
      </c>
      <c r="J184" s="176">
        <v>0</v>
      </c>
      <c r="K184" s="15">
        <v>603500</v>
      </c>
      <c r="L184" s="11">
        <v>456380.91</v>
      </c>
      <c r="M184" s="175">
        <f t="shared" si="31"/>
        <v>-147119.09000000003</v>
      </c>
      <c r="N184" s="174">
        <f t="shared" si="32"/>
        <v>75.622354598177296</v>
      </c>
      <c r="O184" s="13">
        <f>650000+1500</f>
        <v>651500</v>
      </c>
      <c r="P184" s="11">
        <v>680737.3</v>
      </c>
      <c r="Q184" s="175">
        <f t="shared" si="33"/>
        <v>29237.300000000047</v>
      </c>
      <c r="R184" s="174">
        <f t="shared" si="37"/>
        <v>104.48768994627781</v>
      </c>
      <c r="S184" s="13">
        <v>625000</v>
      </c>
      <c r="T184" s="11">
        <v>597529.81000000006</v>
      </c>
      <c r="U184" s="203">
        <f t="shared" si="34"/>
        <v>-27470.189999999944</v>
      </c>
      <c r="V184" s="208">
        <f t="shared" si="35"/>
        <v>95.604769600000012</v>
      </c>
    </row>
    <row r="185" spans="1:22" ht="16.2" x14ac:dyDescent="0.25">
      <c r="A185" s="357" t="s">
        <v>297</v>
      </c>
      <c r="B185" s="358" t="s">
        <v>298</v>
      </c>
      <c r="C185" s="359">
        <v>276000</v>
      </c>
      <c r="D185" s="359">
        <v>40415</v>
      </c>
      <c r="E185" s="167">
        <f t="shared" si="27"/>
        <v>-235585</v>
      </c>
      <c r="F185" s="166">
        <f t="shared" si="28"/>
        <v>14.643115942028986</v>
      </c>
      <c r="G185" s="15">
        <v>176000</v>
      </c>
      <c r="H185" s="11">
        <v>101355.74</v>
      </c>
      <c r="I185" s="175">
        <f t="shared" si="29"/>
        <v>-74644.259999999995</v>
      </c>
      <c r="J185" s="176">
        <f t="shared" si="30"/>
        <v>57.588488636363643</v>
      </c>
      <c r="K185" s="15">
        <v>176000</v>
      </c>
      <c r="L185" s="11">
        <v>117375</v>
      </c>
      <c r="M185" s="175">
        <f t="shared" si="31"/>
        <v>-58625</v>
      </c>
      <c r="N185" s="174">
        <f t="shared" si="32"/>
        <v>66.690340909090907</v>
      </c>
      <c r="O185" s="13">
        <v>176000</v>
      </c>
      <c r="P185" s="11">
        <v>173856</v>
      </c>
      <c r="Q185" s="175">
        <f t="shared" si="33"/>
        <v>-2144</v>
      </c>
      <c r="R185" s="174">
        <f t="shared" si="37"/>
        <v>98.781818181818181</v>
      </c>
      <c r="S185" s="13">
        <v>140000</v>
      </c>
      <c r="T185" s="11">
        <v>175656.08</v>
      </c>
      <c r="U185" s="203">
        <f t="shared" si="34"/>
        <v>35656.079999999987</v>
      </c>
      <c r="V185" s="208">
        <f t="shared" si="35"/>
        <v>125.46862857142855</v>
      </c>
    </row>
    <row r="186" spans="1:22" ht="16.2" x14ac:dyDescent="0.25">
      <c r="A186" s="357" t="s">
        <v>299</v>
      </c>
      <c r="B186" s="358" t="s">
        <v>300</v>
      </c>
      <c r="C186" s="359">
        <v>132384</v>
      </c>
      <c r="D186" s="359">
        <v>22239</v>
      </c>
      <c r="E186" s="167">
        <f t="shared" si="27"/>
        <v>-110145</v>
      </c>
      <c r="F186" s="166">
        <f t="shared" si="28"/>
        <v>16.798857868020303</v>
      </c>
      <c r="G186" s="15">
        <v>82384</v>
      </c>
      <c r="H186" s="11">
        <v>83279.05</v>
      </c>
      <c r="I186" s="175">
        <f t="shared" si="29"/>
        <v>895.05000000000291</v>
      </c>
      <c r="J186" s="176">
        <f t="shared" si="30"/>
        <v>101.0864366867353</v>
      </c>
      <c r="K186" s="15">
        <v>82384</v>
      </c>
      <c r="L186" s="11">
        <v>24141</v>
      </c>
      <c r="M186" s="175">
        <f t="shared" si="31"/>
        <v>-58243</v>
      </c>
      <c r="N186" s="174">
        <f t="shared" si="32"/>
        <v>29.303020003884249</v>
      </c>
      <c r="O186" s="13">
        <v>82348</v>
      </c>
      <c r="P186" s="11">
        <v>29425.5</v>
      </c>
      <c r="Q186" s="175">
        <f t="shared" si="33"/>
        <v>-52922.5</v>
      </c>
      <c r="R186" s="174">
        <f t="shared" si="37"/>
        <v>35.733108272210615</v>
      </c>
      <c r="S186" s="13">
        <v>46200</v>
      </c>
      <c r="T186" s="11">
        <v>49804.3</v>
      </c>
      <c r="U186" s="203">
        <f t="shared" si="34"/>
        <v>3604.3000000000029</v>
      </c>
      <c r="V186" s="208">
        <f t="shared" si="35"/>
        <v>107.80151515151515</v>
      </c>
    </row>
    <row r="187" spans="1:22" ht="16.2" x14ac:dyDescent="0.25">
      <c r="A187" s="357" t="s">
        <v>302</v>
      </c>
      <c r="B187" s="358" t="s">
        <v>301</v>
      </c>
      <c r="C187" s="359">
        <v>150000</v>
      </c>
      <c r="D187" s="359">
        <v>30982</v>
      </c>
      <c r="E187" s="167">
        <f t="shared" si="27"/>
        <v>-119018</v>
      </c>
      <c r="F187" s="166">
        <f t="shared" si="28"/>
        <v>20.654666666666664</v>
      </c>
      <c r="G187" s="15">
        <v>30000</v>
      </c>
      <c r="H187" s="11">
        <v>134595.4</v>
      </c>
      <c r="I187" s="175">
        <f t="shared" si="29"/>
        <v>104595.4</v>
      </c>
      <c r="J187" s="176">
        <f t="shared" si="30"/>
        <v>448.6513333333333</v>
      </c>
      <c r="K187" s="15">
        <v>30000</v>
      </c>
      <c r="L187" s="11">
        <v>37271</v>
      </c>
      <c r="M187" s="175">
        <f t="shared" si="31"/>
        <v>7271</v>
      </c>
      <c r="N187" s="174">
        <f t="shared" si="32"/>
        <v>124.23666666666666</v>
      </c>
      <c r="O187" s="13">
        <v>30000</v>
      </c>
      <c r="P187" s="11">
        <v>27480</v>
      </c>
      <c r="Q187" s="175">
        <f t="shared" si="33"/>
        <v>-2520</v>
      </c>
      <c r="R187" s="174">
        <f t="shared" si="37"/>
        <v>91.600000000000009</v>
      </c>
      <c r="S187" s="13">
        <v>30000</v>
      </c>
      <c r="T187" s="11">
        <v>21144.5</v>
      </c>
      <c r="U187" s="203">
        <f t="shared" si="34"/>
        <v>-8855.5</v>
      </c>
      <c r="V187" s="208">
        <f t="shared" si="35"/>
        <v>70.481666666666669</v>
      </c>
    </row>
    <row r="188" spans="1:22" ht="16.2" x14ac:dyDescent="0.25">
      <c r="A188" s="357" t="s">
        <v>303</v>
      </c>
      <c r="B188" s="358" t="s">
        <v>306</v>
      </c>
      <c r="C188" s="359">
        <v>800000</v>
      </c>
      <c r="D188" s="359">
        <v>162682.25</v>
      </c>
      <c r="E188" s="167">
        <f t="shared" si="27"/>
        <v>-637317.75</v>
      </c>
      <c r="F188" s="166">
        <f t="shared" si="28"/>
        <v>20.335281250000001</v>
      </c>
      <c r="G188" s="15">
        <v>600000</v>
      </c>
      <c r="H188" s="11">
        <v>1957488.67</v>
      </c>
      <c r="I188" s="175">
        <f t="shared" si="29"/>
        <v>1357488.67</v>
      </c>
      <c r="J188" s="176">
        <f t="shared" si="30"/>
        <v>326.24811166666666</v>
      </c>
      <c r="K188" s="15">
        <v>2239194</v>
      </c>
      <c r="L188" s="11">
        <v>3416004.45</v>
      </c>
      <c r="M188" s="175">
        <f t="shared" si="31"/>
        <v>1176810.4500000002</v>
      </c>
      <c r="N188" s="174">
        <f t="shared" si="32"/>
        <v>152.55509125158429</v>
      </c>
      <c r="O188" s="13">
        <v>250000</v>
      </c>
      <c r="P188" s="11">
        <v>538143</v>
      </c>
      <c r="Q188" s="175">
        <f t="shared" si="33"/>
        <v>288143</v>
      </c>
      <c r="R188" s="174">
        <f t="shared" si="37"/>
        <v>215.25720000000001</v>
      </c>
      <c r="S188" s="13">
        <v>250000</v>
      </c>
      <c r="T188" s="11">
        <v>326366.36</v>
      </c>
      <c r="U188" s="203">
        <f t="shared" si="34"/>
        <v>76366.359999999986</v>
      </c>
      <c r="V188" s="208">
        <f t="shared" si="35"/>
        <v>130.54654399999998</v>
      </c>
    </row>
    <row r="189" spans="1:22" ht="16.2" x14ac:dyDescent="0.25">
      <c r="A189" s="357" t="s">
        <v>304</v>
      </c>
      <c r="B189" s="358" t="s">
        <v>307</v>
      </c>
      <c r="C189" s="359">
        <v>990000</v>
      </c>
      <c r="D189" s="359">
        <v>243939.07</v>
      </c>
      <c r="E189" s="167">
        <f t="shared" si="27"/>
        <v>-746060.92999999993</v>
      </c>
      <c r="F189" s="166">
        <f t="shared" si="28"/>
        <v>24.640310101010101</v>
      </c>
      <c r="G189" s="15">
        <v>850000</v>
      </c>
      <c r="H189" s="11">
        <v>737320.48</v>
      </c>
      <c r="I189" s="175">
        <f t="shared" si="29"/>
        <v>-112679.52000000002</v>
      </c>
      <c r="J189" s="176">
        <f t="shared" si="30"/>
        <v>86.743585882352932</v>
      </c>
      <c r="K189" s="15">
        <v>800000</v>
      </c>
      <c r="L189" s="11">
        <v>742263.84</v>
      </c>
      <c r="M189" s="175">
        <f t="shared" si="31"/>
        <v>-57736.160000000033</v>
      </c>
      <c r="N189" s="174">
        <f t="shared" si="32"/>
        <v>92.782979999999995</v>
      </c>
      <c r="O189" s="13">
        <v>750000</v>
      </c>
      <c r="P189" s="11">
        <v>611530.93000000005</v>
      </c>
      <c r="Q189" s="175">
        <f t="shared" si="33"/>
        <v>-138469.06999999995</v>
      </c>
      <c r="R189" s="174">
        <f t="shared" si="37"/>
        <v>81.537457333333336</v>
      </c>
      <c r="S189" s="13">
        <v>740000</v>
      </c>
      <c r="T189" s="11">
        <v>782907.81</v>
      </c>
      <c r="U189" s="203">
        <f t="shared" si="34"/>
        <v>42907.810000000056</v>
      </c>
      <c r="V189" s="208">
        <f t="shared" si="35"/>
        <v>105.7983527027027</v>
      </c>
    </row>
    <row r="190" spans="1:22" ht="16.2" x14ac:dyDescent="0.25">
      <c r="A190" s="357" t="s">
        <v>305</v>
      </c>
      <c r="B190" s="358" t="s">
        <v>308</v>
      </c>
      <c r="C190" s="359">
        <v>570000</v>
      </c>
      <c r="D190" s="359">
        <v>138262</v>
      </c>
      <c r="E190" s="167">
        <f t="shared" si="27"/>
        <v>-431738</v>
      </c>
      <c r="F190" s="166">
        <f t="shared" si="28"/>
        <v>24.256491228070175</v>
      </c>
      <c r="G190" s="15">
        <v>250000</v>
      </c>
      <c r="H190" s="11">
        <v>306350</v>
      </c>
      <c r="I190" s="175">
        <f t="shared" si="29"/>
        <v>56350</v>
      </c>
      <c r="J190" s="176">
        <f t="shared" si="30"/>
        <v>122.54</v>
      </c>
      <c r="K190" s="15">
        <v>250000</v>
      </c>
      <c r="L190" s="11">
        <v>243294</v>
      </c>
      <c r="M190" s="175">
        <f t="shared" si="31"/>
        <v>-6706</v>
      </c>
      <c r="N190" s="174">
        <f t="shared" si="32"/>
        <v>97.317599999999999</v>
      </c>
      <c r="O190" s="13">
        <v>150000</v>
      </c>
      <c r="P190" s="11">
        <v>216039.9</v>
      </c>
      <c r="Q190" s="175">
        <f t="shared" si="33"/>
        <v>66039.899999999994</v>
      </c>
      <c r="R190" s="174">
        <f t="shared" si="37"/>
        <v>144.0266</v>
      </c>
      <c r="S190" s="13">
        <v>120000</v>
      </c>
      <c r="T190" s="11">
        <v>186597</v>
      </c>
      <c r="U190" s="203">
        <f t="shared" si="34"/>
        <v>66597</v>
      </c>
      <c r="V190" s="208">
        <f t="shared" si="35"/>
        <v>155.4975</v>
      </c>
    </row>
    <row r="191" spans="1:22" ht="16.8" thickBot="1" x14ac:dyDescent="0.3">
      <c r="A191" s="32"/>
      <c r="B191" s="37"/>
      <c r="C191" s="142"/>
      <c r="E191" s="167">
        <f t="shared" si="27"/>
        <v>0</v>
      </c>
      <c r="F191" s="166">
        <v>0</v>
      </c>
      <c r="G191" s="17"/>
      <c r="H191" s="23"/>
      <c r="I191" s="175">
        <f t="shared" si="29"/>
        <v>0</v>
      </c>
      <c r="J191" s="176">
        <v>0</v>
      </c>
      <c r="K191" s="17"/>
      <c r="L191" s="23"/>
      <c r="M191" s="175">
        <f t="shared" si="31"/>
        <v>0</v>
      </c>
      <c r="N191" s="174">
        <v>0</v>
      </c>
      <c r="O191" s="14"/>
      <c r="P191" s="23"/>
      <c r="Q191" s="175">
        <f t="shared" si="33"/>
        <v>0</v>
      </c>
      <c r="R191" s="174">
        <v>0</v>
      </c>
      <c r="S191" s="14"/>
      <c r="T191" s="23"/>
      <c r="U191" s="203">
        <f t="shared" si="34"/>
        <v>0</v>
      </c>
      <c r="V191" s="208"/>
    </row>
    <row r="192" spans="1:22" s="269" customFormat="1" ht="16.8" thickBot="1" x14ac:dyDescent="0.3">
      <c r="A192" s="260"/>
      <c r="B192" s="261" t="s">
        <v>309</v>
      </c>
      <c r="C192" s="143">
        <f>SUM(C193:C199)</f>
        <v>273000</v>
      </c>
      <c r="D192" s="153">
        <f>SUM(D193:D199)</f>
        <v>51548</v>
      </c>
      <c r="E192" s="159">
        <f t="shared" si="27"/>
        <v>-221452</v>
      </c>
      <c r="F192" s="262">
        <f t="shared" si="28"/>
        <v>18.882051282051282</v>
      </c>
      <c r="G192" s="263">
        <f t="shared" ref="G192:T192" si="41">SUM(G193:G199)</f>
        <v>173000</v>
      </c>
      <c r="H192" s="79">
        <f t="shared" si="41"/>
        <v>123071.75</v>
      </c>
      <c r="I192" s="264">
        <f t="shared" si="29"/>
        <v>-49928.25</v>
      </c>
      <c r="J192" s="265">
        <f t="shared" si="30"/>
        <v>71.139739884393066</v>
      </c>
      <c r="K192" s="263">
        <f t="shared" si="41"/>
        <v>128000</v>
      </c>
      <c r="L192" s="79">
        <f t="shared" si="41"/>
        <v>64670</v>
      </c>
      <c r="M192" s="264">
        <f t="shared" si="31"/>
        <v>-63330</v>
      </c>
      <c r="N192" s="266">
        <f t="shared" si="32"/>
        <v>50.5234375</v>
      </c>
      <c r="O192" s="78">
        <f t="shared" si="41"/>
        <v>2708000</v>
      </c>
      <c r="P192" s="79">
        <f t="shared" si="41"/>
        <v>1962763.4</v>
      </c>
      <c r="Q192" s="264">
        <f t="shared" si="33"/>
        <v>-745236.60000000009</v>
      </c>
      <c r="R192" s="266">
        <f t="shared" si="37"/>
        <v>72.480184638109307</v>
      </c>
      <c r="S192" s="143">
        <f t="shared" si="41"/>
        <v>60000</v>
      </c>
      <c r="T192" s="79">
        <f t="shared" si="41"/>
        <v>64215</v>
      </c>
      <c r="U192" s="267">
        <f t="shared" si="34"/>
        <v>4215</v>
      </c>
      <c r="V192" s="268">
        <f t="shared" si="35"/>
        <v>107.02499999999999</v>
      </c>
    </row>
    <row r="193" spans="1:23" ht="16.2" x14ac:dyDescent="0.25">
      <c r="A193" s="357" t="s">
        <v>310</v>
      </c>
      <c r="B193" s="358" t="s">
        <v>313</v>
      </c>
      <c r="C193" s="359">
        <v>90000</v>
      </c>
      <c r="D193" s="359">
        <v>18595</v>
      </c>
      <c r="E193" s="167">
        <f t="shared" si="27"/>
        <v>-71405</v>
      </c>
      <c r="F193" s="166">
        <f t="shared" si="28"/>
        <v>20.661111111111111</v>
      </c>
      <c r="G193" s="58">
        <v>90000</v>
      </c>
      <c r="H193" s="57">
        <v>81212</v>
      </c>
      <c r="I193" s="175">
        <f t="shared" si="29"/>
        <v>-8788</v>
      </c>
      <c r="J193" s="176">
        <f t="shared" si="30"/>
        <v>90.235555555555564</v>
      </c>
      <c r="K193" s="58">
        <v>90000</v>
      </c>
      <c r="L193" s="57">
        <v>64320</v>
      </c>
      <c r="M193" s="175">
        <f t="shared" si="31"/>
        <v>-25680</v>
      </c>
      <c r="N193" s="174">
        <f t="shared" si="32"/>
        <v>71.466666666666669</v>
      </c>
      <c r="O193" s="56">
        <v>105000</v>
      </c>
      <c r="P193" s="57">
        <v>59602.400000000001</v>
      </c>
      <c r="Q193" s="175">
        <f t="shared" si="33"/>
        <v>-45397.599999999999</v>
      </c>
      <c r="R193" s="174">
        <f t="shared" si="37"/>
        <v>56.764190476190478</v>
      </c>
      <c r="S193" s="56">
        <v>30000</v>
      </c>
      <c r="T193" s="57">
        <v>51550</v>
      </c>
      <c r="U193" s="203">
        <f t="shared" si="34"/>
        <v>21550</v>
      </c>
      <c r="V193" s="208">
        <f t="shared" si="35"/>
        <v>171.83333333333331</v>
      </c>
    </row>
    <row r="194" spans="1:23" ht="16.2" x14ac:dyDescent="0.25">
      <c r="A194" s="357" t="s">
        <v>311</v>
      </c>
      <c r="B194" s="358" t="s">
        <v>314</v>
      </c>
      <c r="C194" s="359">
        <v>13000</v>
      </c>
      <c r="D194" s="359">
        <v>0</v>
      </c>
      <c r="E194" s="167">
        <f t="shared" si="27"/>
        <v>-13000</v>
      </c>
      <c r="F194" s="166">
        <f t="shared" si="28"/>
        <v>0</v>
      </c>
      <c r="G194" s="15">
        <v>13000</v>
      </c>
      <c r="H194" s="11">
        <v>0</v>
      </c>
      <c r="I194" s="175">
        <f t="shared" si="29"/>
        <v>-13000</v>
      </c>
      <c r="J194" s="176">
        <f t="shared" si="30"/>
        <v>0</v>
      </c>
      <c r="K194" s="15">
        <v>3000</v>
      </c>
      <c r="L194" s="11">
        <v>0</v>
      </c>
      <c r="M194" s="175">
        <f t="shared" si="31"/>
        <v>-3000</v>
      </c>
      <c r="N194" s="174">
        <f t="shared" si="32"/>
        <v>0</v>
      </c>
      <c r="O194" s="13">
        <v>3000</v>
      </c>
      <c r="P194" s="11">
        <v>150</v>
      </c>
      <c r="Q194" s="175">
        <f t="shared" si="33"/>
        <v>-2850</v>
      </c>
      <c r="R194" s="174">
        <f t="shared" si="37"/>
        <v>5</v>
      </c>
      <c r="S194" s="13">
        <v>5000</v>
      </c>
      <c r="T194" s="11">
        <v>825</v>
      </c>
      <c r="U194" s="203">
        <f t="shared" si="34"/>
        <v>-4175</v>
      </c>
      <c r="V194" s="208">
        <f t="shared" si="35"/>
        <v>16.5</v>
      </c>
    </row>
    <row r="195" spans="1:23" ht="16.2" x14ac:dyDescent="0.25">
      <c r="A195" s="357" t="s">
        <v>312</v>
      </c>
      <c r="B195" s="358" t="s">
        <v>315</v>
      </c>
      <c r="C195" s="359">
        <v>10000</v>
      </c>
      <c r="D195" s="359">
        <v>0</v>
      </c>
      <c r="E195" s="167">
        <f t="shared" si="27"/>
        <v>-10000</v>
      </c>
      <c r="F195" s="166">
        <f t="shared" si="28"/>
        <v>0</v>
      </c>
      <c r="G195" s="15">
        <v>10000</v>
      </c>
      <c r="H195" s="11">
        <v>0</v>
      </c>
      <c r="I195" s="175">
        <f t="shared" si="29"/>
        <v>-10000</v>
      </c>
      <c r="J195" s="176">
        <f t="shared" si="30"/>
        <v>0</v>
      </c>
      <c r="K195" s="15">
        <v>0</v>
      </c>
      <c r="L195" s="11">
        <v>0</v>
      </c>
      <c r="M195" s="175">
        <f t="shared" si="31"/>
        <v>0</v>
      </c>
      <c r="N195" s="174">
        <v>0</v>
      </c>
      <c r="O195" s="13">
        <v>0</v>
      </c>
      <c r="P195" s="11">
        <v>0</v>
      </c>
      <c r="Q195" s="175">
        <f t="shared" si="33"/>
        <v>0</v>
      </c>
      <c r="R195" s="174">
        <v>0</v>
      </c>
      <c r="S195" s="13"/>
      <c r="T195" s="11">
        <v>0</v>
      </c>
      <c r="U195" s="203">
        <f t="shared" si="34"/>
        <v>0</v>
      </c>
      <c r="V195" s="208">
        <v>0</v>
      </c>
    </row>
    <row r="196" spans="1:23" ht="16.2" x14ac:dyDescent="0.25">
      <c r="A196" s="357" t="s">
        <v>316</v>
      </c>
      <c r="B196" s="358" t="s">
        <v>317</v>
      </c>
      <c r="C196" s="359">
        <v>115000</v>
      </c>
      <c r="D196" s="359">
        <v>32953</v>
      </c>
      <c r="E196" s="167">
        <f t="shared" si="27"/>
        <v>-82047</v>
      </c>
      <c r="F196" s="166">
        <f t="shared" si="28"/>
        <v>28.654782608695651</v>
      </c>
      <c r="G196" s="15">
        <v>15000</v>
      </c>
      <c r="H196" s="11">
        <v>0</v>
      </c>
      <c r="I196" s="175">
        <f t="shared" si="29"/>
        <v>-15000</v>
      </c>
      <c r="J196" s="176">
        <f t="shared" si="30"/>
        <v>0</v>
      </c>
      <c r="K196" s="15">
        <v>0</v>
      </c>
      <c r="L196" s="11">
        <v>0</v>
      </c>
      <c r="M196" s="175">
        <f t="shared" si="31"/>
        <v>0</v>
      </c>
      <c r="N196" s="174">
        <v>0</v>
      </c>
      <c r="O196" s="13">
        <v>0</v>
      </c>
      <c r="P196" s="11">
        <v>0</v>
      </c>
      <c r="Q196" s="175">
        <f t="shared" si="33"/>
        <v>0</v>
      </c>
      <c r="R196" s="174">
        <v>0</v>
      </c>
      <c r="S196" s="13"/>
      <c r="T196" s="11">
        <v>0</v>
      </c>
      <c r="U196" s="203">
        <f t="shared" si="34"/>
        <v>0</v>
      </c>
      <c r="V196" s="208">
        <v>0</v>
      </c>
    </row>
    <row r="197" spans="1:23" ht="16.2" x14ac:dyDescent="0.25">
      <c r="A197" s="357" t="s">
        <v>318</v>
      </c>
      <c r="B197" s="358" t="s">
        <v>319</v>
      </c>
      <c r="C197" s="359">
        <v>10000</v>
      </c>
      <c r="D197" s="359">
        <v>0</v>
      </c>
      <c r="E197" s="167">
        <f t="shared" ref="E197:E207" si="42">D197-C197</f>
        <v>-10000</v>
      </c>
      <c r="F197" s="166">
        <f t="shared" ref="F197:F199" si="43">D197/C197*100</f>
        <v>0</v>
      </c>
      <c r="G197" s="15">
        <v>10000</v>
      </c>
      <c r="H197" s="11">
        <v>0</v>
      </c>
      <c r="I197" s="175">
        <f t="shared" ref="I197:I208" si="44">H197-G197</f>
        <v>-10000</v>
      </c>
      <c r="J197" s="176">
        <f t="shared" ref="J197:J199" si="45">H197/G197*100</f>
        <v>0</v>
      </c>
      <c r="K197" s="15">
        <v>0</v>
      </c>
      <c r="L197" s="11">
        <v>0</v>
      </c>
      <c r="M197" s="175">
        <f t="shared" ref="M197:M207" si="46">L197-K197</f>
        <v>0</v>
      </c>
      <c r="N197" s="174">
        <v>0</v>
      </c>
      <c r="O197" s="13">
        <v>0</v>
      </c>
      <c r="P197" s="11">
        <v>0</v>
      </c>
      <c r="Q197" s="175">
        <f t="shared" ref="Q197:Q207" si="47">P197-O197</f>
        <v>0</v>
      </c>
      <c r="R197" s="174">
        <v>0</v>
      </c>
      <c r="S197" s="13"/>
      <c r="T197" s="11">
        <v>0</v>
      </c>
      <c r="U197" s="203">
        <f t="shared" ref="U197:U207" si="48">T197-S197</f>
        <v>0</v>
      </c>
      <c r="V197" s="208">
        <v>0</v>
      </c>
    </row>
    <row r="198" spans="1:23" ht="16.2" x14ac:dyDescent="0.25">
      <c r="A198" s="357" t="s">
        <v>321</v>
      </c>
      <c r="B198" s="358" t="s">
        <v>320</v>
      </c>
      <c r="C198" s="359">
        <v>25000</v>
      </c>
      <c r="D198" s="359">
        <v>0</v>
      </c>
      <c r="E198" s="167">
        <f t="shared" si="42"/>
        <v>-25000</v>
      </c>
      <c r="F198" s="166">
        <f t="shared" si="43"/>
        <v>0</v>
      </c>
      <c r="G198" s="15">
        <v>25000</v>
      </c>
      <c r="H198" s="11">
        <v>0</v>
      </c>
      <c r="I198" s="175">
        <f t="shared" si="44"/>
        <v>-25000</v>
      </c>
      <c r="J198" s="176">
        <f t="shared" si="45"/>
        <v>0</v>
      </c>
      <c r="K198" s="15">
        <v>0</v>
      </c>
      <c r="L198" s="11">
        <v>0</v>
      </c>
      <c r="M198" s="175">
        <f t="shared" si="46"/>
        <v>0</v>
      </c>
      <c r="N198" s="174">
        <v>0</v>
      </c>
      <c r="O198" s="13">
        <v>0</v>
      </c>
      <c r="P198" s="11">
        <v>0</v>
      </c>
      <c r="Q198" s="175">
        <f t="shared" si="47"/>
        <v>0</v>
      </c>
      <c r="R198" s="174">
        <v>0</v>
      </c>
      <c r="S198" s="13"/>
      <c r="T198" s="11">
        <v>0</v>
      </c>
      <c r="U198" s="203">
        <f t="shared" si="48"/>
        <v>0</v>
      </c>
      <c r="V198" s="208">
        <v>0</v>
      </c>
    </row>
    <row r="199" spans="1:23" ht="16.2" x14ac:dyDescent="0.25">
      <c r="A199" s="357" t="s">
        <v>322</v>
      </c>
      <c r="B199" s="358" t="s">
        <v>323</v>
      </c>
      <c r="C199" s="359">
        <v>10000</v>
      </c>
      <c r="D199" s="359">
        <v>0</v>
      </c>
      <c r="E199" s="167">
        <f t="shared" si="42"/>
        <v>-10000</v>
      </c>
      <c r="F199" s="166">
        <f t="shared" si="43"/>
        <v>0</v>
      </c>
      <c r="G199" s="17">
        <v>10000</v>
      </c>
      <c r="H199" s="23">
        <v>41859.75</v>
      </c>
      <c r="I199" s="175">
        <f t="shared" si="44"/>
        <v>31859.75</v>
      </c>
      <c r="J199" s="176">
        <f t="shared" si="45"/>
        <v>418.59750000000003</v>
      </c>
      <c r="K199" s="17">
        <f>25000+10000</f>
        <v>35000</v>
      </c>
      <c r="L199" s="23">
        <v>350</v>
      </c>
      <c r="M199" s="175">
        <f t="shared" si="46"/>
        <v>-34650</v>
      </c>
      <c r="N199" s="174">
        <f t="shared" ref="N199:N207" si="49">L199/K199*100</f>
        <v>1</v>
      </c>
      <c r="O199" s="14">
        <v>2600000</v>
      </c>
      <c r="P199" s="23">
        <v>1903011</v>
      </c>
      <c r="Q199" s="175">
        <f t="shared" si="47"/>
        <v>-696989</v>
      </c>
      <c r="R199" s="174">
        <f t="shared" ref="R199:R207" si="50">P199/O199*100</f>
        <v>73.192730769230778</v>
      </c>
      <c r="S199" s="14">
        <v>25000</v>
      </c>
      <c r="T199" s="23">
        <v>11840</v>
      </c>
      <c r="U199" s="203">
        <f t="shared" si="48"/>
        <v>-13160</v>
      </c>
      <c r="V199" s="208">
        <f t="shared" ref="V199:V207" si="51">T199/S199*100</f>
        <v>47.36</v>
      </c>
    </row>
    <row r="200" spans="1:23" s="9" customFormat="1" ht="16.8" thickBot="1" x14ac:dyDescent="0.3">
      <c r="A200" s="67"/>
      <c r="B200" s="120"/>
      <c r="C200" s="142"/>
      <c r="D200" s="152"/>
      <c r="E200" s="167">
        <f t="shared" si="42"/>
        <v>0</v>
      </c>
      <c r="F200" s="166">
        <v>0</v>
      </c>
      <c r="G200" s="17"/>
      <c r="H200" s="23"/>
      <c r="I200" s="175">
        <f t="shared" si="44"/>
        <v>0</v>
      </c>
      <c r="J200" s="176">
        <v>0</v>
      </c>
      <c r="K200" s="17"/>
      <c r="L200" s="23"/>
      <c r="M200" s="175">
        <f t="shared" si="46"/>
        <v>0</v>
      </c>
      <c r="N200" s="174">
        <v>0</v>
      </c>
      <c r="O200" s="14"/>
      <c r="P200" s="23"/>
      <c r="Q200" s="175">
        <f t="shared" si="47"/>
        <v>0</v>
      </c>
      <c r="R200" s="174">
        <v>0</v>
      </c>
      <c r="S200" s="14"/>
      <c r="T200" s="23"/>
      <c r="U200" s="203">
        <f t="shared" si="48"/>
        <v>0</v>
      </c>
      <c r="V200" s="208"/>
      <c r="W200" s="28"/>
    </row>
    <row r="201" spans="1:23" s="285" customFormat="1" ht="16.8" thickBot="1" x14ac:dyDescent="0.3">
      <c r="A201" s="270"/>
      <c r="B201" s="271" t="s">
        <v>324</v>
      </c>
      <c r="C201" s="272">
        <f>SUM(C202:C207)</f>
        <v>0</v>
      </c>
      <c r="D201" s="273">
        <f>SUM(D202:D207)</f>
        <v>3616.85</v>
      </c>
      <c r="E201" s="274">
        <f t="shared" si="42"/>
        <v>3616.85</v>
      </c>
      <c r="F201" s="275">
        <v>0</v>
      </c>
      <c r="G201" s="276">
        <f>SUM(G202:G207)</f>
        <v>0</v>
      </c>
      <c r="H201" s="277">
        <f>SUM(H202:H207)</f>
        <v>79848.989999999991</v>
      </c>
      <c r="I201" s="278">
        <f t="shared" si="44"/>
        <v>79848.989999999991</v>
      </c>
      <c r="J201" s="279">
        <v>0</v>
      </c>
      <c r="K201" s="276">
        <f>SUM(K202:K207)</f>
        <v>138000</v>
      </c>
      <c r="L201" s="277">
        <f>SUM(L202:L207)</f>
        <v>160937.60999999999</v>
      </c>
      <c r="M201" s="278">
        <f t="shared" si="46"/>
        <v>22937.609999999986</v>
      </c>
      <c r="N201" s="280">
        <f t="shared" si="49"/>
        <v>116.62145652173912</v>
      </c>
      <c r="O201" s="281">
        <f>SUM(O202:O207)</f>
        <v>35000</v>
      </c>
      <c r="P201" s="277">
        <f>SUM(P202:P207)</f>
        <v>87837.06</v>
      </c>
      <c r="Q201" s="278">
        <f t="shared" si="47"/>
        <v>52837.06</v>
      </c>
      <c r="R201" s="280">
        <f t="shared" si="50"/>
        <v>250.96302857142857</v>
      </c>
      <c r="S201" s="272">
        <f>SUM(S202:S207)</f>
        <v>120000</v>
      </c>
      <c r="T201" s="277">
        <f>SUM(T202:T207)</f>
        <v>89145.86</v>
      </c>
      <c r="U201" s="282">
        <f t="shared" si="48"/>
        <v>-30854.14</v>
      </c>
      <c r="V201" s="283">
        <f t="shared" si="51"/>
        <v>74.288216666666656</v>
      </c>
      <c r="W201" s="284"/>
    </row>
    <row r="202" spans="1:23" s="124" customFormat="1" ht="16.2" x14ac:dyDescent="0.25">
      <c r="A202" s="69">
        <v>1450003</v>
      </c>
      <c r="B202" s="121" t="s">
        <v>376</v>
      </c>
      <c r="C202" s="148"/>
      <c r="D202" s="157"/>
      <c r="E202" s="167">
        <f t="shared" si="42"/>
        <v>0</v>
      </c>
      <c r="F202" s="166">
        <v>0</v>
      </c>
      <c r="G202" s="73"/>
      <c r="H202" s="74"/>
      <c r="I202" s="175">
        <f t="shared" si="44"/>
        <v>0</v>
      </c>
      <c r="J202" s="176">
        <v>0</v>
      </c>
      <c r="K202" s="73">
        <v>3000</v>
      </c>
      <c r="L202" s="74"/>
      <c r="M202" s="175">
        <f t="shared" si="46"/>
        <v>-3000</v>
      </c>
      <c r="N202" s="174">
        <f t="shared" si="49"/>
        <v>0</v>
      </c>
      <c r="O202" s="122">
        <v>3000</v>
      </c>
      <c r="P202" s="74">
        <v>0</v>
      </c>
      <c r="Q202" s="175">
        <f t="shared" si="47"/>
        <v>-3000</v>
      </c>
      <c r="R202" s="174">
        <f t="shared" si="50"/>
        <v>0</v>
      </c>
      <c r="S202" s="122">
        <v>3000</v>
      </c>
      <c r="T202" s="74">
        <v>27800</v>
      </c>
      <c r="U202" s="203">
        <f t="shared" si="48"/>
        <v>24800</v>
      </c>
      <c r="V202" s="208">
        <f>T202/S202*100</f>
        <v>926.66666666666674</v>
      </c>
      <c r="W202" s="123"/>
    </row>
    <row r="203" spans="1:23" s="3" customFormat="1" ht="16.2" x14ac:dyDescent="0.25">
      <c r="A203" s="31" t="s">
        <v>326</v>
      </c>
      <c r="B203" s="36" t="s">
        <v>325</v>
      </c>
      <c r="C203" s="141">
        <v>0</v>
      </c>
      <c r="D203" s="152">
        <v>0</v>
      </c>
      <c r="E203" s="167">
        <f t="shared" si="42"/>
        <v>0</v>
      </c>
      <c r="F203" s="166">
        <v>0</v>
      </c>
      <c r="G203" s="15">
        <v>0</v>
      </c>
      <c r="H203" s="11">
        <v>35802.019999999997</v>
      </c>
      <c r="I203" s="175">
        <f t="shared" si="44"/>
        <v>35802.019999999997</v>
      </c>
      <c r="J203" s="176">
        <v>0</v>
      </c>
      <c r="K203" s="15">
        <v>40000</v>
      </c>
      <c r="L203" s="11">
        <v>33958</v>
      </c>
      <c r="M203" s="175">
        <f t="shared" si="46"/>
        <v>-6042</v>
      </c>
      <c r="N203" s="174">
        <f t="shared" si="49"/>
        <v>84.894999999999996</v>
      </c>
      <c r="O203" s="13">
        <v>11000</v>
      </c>
      <c r="P203" s="11">
        <v>11761.63</v>
      </c>
      <c r="Q203" s="175">
        <f t="shared" si="47"/>
        <v>761.6299999999992</v>
      </c>
      <c r="R203" s="174">
        <f t="shared" si="50"/>
        <v>106.92390909090908</v>
      </c>
      <c r="S203" s="13">
        <v>7000</v>
      </c>
      <c r="T203" s="11">
        <v>19645</v>
      </c>
      <c r="U203" s="203">
        <f t="shared" si="48"/>
        <v>12645</v>
      </c>
      <c r="V203" s="208">
        <f t="shared" si="51"/>
        <v>280.64285714285717</v>
      </c>
      <c r="W203" s="27"/>
    </row>
    <row r="204" spans="1:23" s="3" customFormat="1" ht="16.2" x14ac:dyDescent="0.25">
      <c r="A204" s="31" t="s">
        <v>327</v>
      </c>
      <c r="B204" s="36" t="s">
        <v>328</v>
      </c>
      <c r="C204" s="141">
        <v>0</v>
      </c>
      <c r="D204" s="152"/>
      <c r="E204" s="167">
        <f t="shared" si="42"/>
        <v>0</v>
      </c>
      <c r="F204" s="166">
        <v>0</v>
      </c>
      <c r="G204" s="15">
        <v>0</v>
      </c>
      <c r="H204" s="11">
        <v>41200</v>
      </c>
      <c r="I204" s="175">
        <f t="shared" si="44"/>
        <v>41200</v>
      </c>
      <c r="J204" s="176">
        <v>0</v>
      </c>
      <c r="K204" s="15">
        <v>10000</v>
      </c>
      <c r="L204" s="11">
        <v>13502</v>
      </c>
      <c r="M204" s="175">
        <f t="shared" si="46"/>
        <v>3502</v>
      </c>
      <c r="N204" s="174">
        <f t="shared" si="49"/>
        <v>135.02000000000001</v>
      </c>
      <c r="O204" s="13">
        <v>10000</v>
      </c>
      <c r="P204" s="11">
        <v>70765.62</v>
      </c>
      <c r="Q204" s="175">
        <f t="shared" si="47"/>
        <v>60765.619999999995</v>
      </c>
      <c r="R204" s="174">
        <f t="shared" si="50"/>
        <v>707.6561999999999</v>
      </c>
      <c r="S204" s="13">
        <v>5000</v>
      </c>
      <c r="T204" s="11">
        <v>37385.699999999997</v>
      </c>
      <c r="U204" s="203">
        <f t="shared" si="48"/>
        <v>32385.699999999997</v>
      </c>
      <c r="V204" s="208">
        <f t="shared" si="51"/>
        <v>747.71399999999994</v>
      </c>
      <c r="W204" s="27"/>
    </row>
    <row r="205" spans="1:23" s="9" customFormat="1" ht="16.8" thickBot="1" x14ac:dyDescent="0.3">
      <c r="A205" s="32" t="s">
        <v>329</v>
      </c>
      <c r="B205" s="37" t="s">
        <v>330</v>
      </c>
      <c r="C205" s="142">
        <v>0</v>
      </c>
      <c r="D205" s="177">
        <v>3141.6</v>
      </c>
      <c r="E205" s="286">
        <f t="shared" si="42"/>
        <v>3141.6</v>
      </c>
      <c r="F205" s="287">
        <v>0</v>
      </c>
      <c r="G205" s="17">
        <v>0</v>
      </c>
      <c r="H205" s="23">
        <v>0</v>
      </c>
      <c r="I205" s="178">
        <f t="shared" si="44"/>
        <v>0</v>
      </c>
      <c r="J205" s="288">
        <v>0</v>
      </c>
      <c r="K205" s="17">
        <v>75000</v>
      </c>
      <c r="L205" s="23">
        <v>105836.49</v>
      </c>
      <c r="M205" s="178">
        <f t="shared" si="46"/>
        <v>30836.490000000005</v>
      </c>
      <c r="N205" s="187">
        <f t="shared" si="49"/>
        <v>141.11532</v>
      </c>
      <c r="O205" s="14">
        <v>6000</v>
      </c>
      <c r="P205" s="23">
        <v>2700</v>
      </c>
      <c r="Q205" s="178">
        <f t="shared" si="47"/>
        <v>-3300</v>
      </c>
      <c r="R205" s="187">
        <f t="shared" si="50"/>
        <v>45</v>
      </c>
      <c r="S205" s="14">
        <v>100000</v>
      </c>
      <c r="T205" s="23">
        <v>0</v>
      </c>
      <c r="U205" s="289">
        <f t="shared" si="48"/>
        <v>-100000</v>
      </c>
      <c r="V205" s="290">
        <f t="shared" si="51"/>
        <v>0</v>
      </c>
      <c r="W205" s="28"/>
    </row>
    <row r="206" spans="1:23" s="307" customFormat="1" ht="16.2" x14ac:dyDescent="0.25">
      <c r="A206" s="292" t="s">
        <v>331</v>
      </c>
      <c r="B206" s="293" t="s">
        <v>332</v>
      </c>
      <c r="C206" s="294">
        <v>0</v>
      </c>
      <c r="D206" s="295">
        <v>0</v>
      </c>
      <c r="E206" s="296">
        <f t="shared" si="42"/>
        <v>0</v>
      </c>
      <c r="F206" s="297">
        <v>0</v>
      </c>
      <c r="G206" s="298">
        <v>0</v>
      </c>
      <c r="H206" s="299">
        <v>0</v>
      </c>
      <c r="I206" s="300">
        <f t="shared" si="44"/>
        <v>0</v>
      </c>
      <c r="J206" s="301">
        <v>0</v>
      </c>
      <c r="K206" s="298"/>
      <c r="L206" s="299">
        <v>0</v>
      </c>
      <c r="M206" s="300">
        <f t="shared" si="46"/>
        <v>0</v>
      </c>
      <c r="N206" s="302">
        <v>0</v>
      </c>
      <c r="O206" s="303">
        <v>0</v>
      </c>
      <c r="P206" s="299">
        <v>0</v>
      </c>
      <c r="Q206" s="300">
        <f t="shared" si="47"/>
        <v>0</v>
      </c>
      <c r="R206" s="302">
        <v>0</v>
      </c>
      <c r="S206" s="303"/>
      <c r="T206" s="299">
        <v>0</v>
      </c>
      <c r="U206" s="304">
        <f t="shared" si="48"/>
        <v>0</v>
      </c>
      <c r="V206" s="305">
        <v>0</v>
      </c>
      <c r="W206" s="306"/>
    </row>
    <row r="207" spans="1:23" s="3" customFormat="1" ht="16.2" x14ac:dyDescent="0.25">
      <c r="A207" s="308" t="s">
        <v>333</v>
      </c>
      <c r="B207" s="36" t="s">
        <v>334</v>
      </c>
      <c r="C207" s="141">
        <v>0</v>
      </c>
      <c r="D207" s="152">
        <v>475.25</v>
      </c>
      <c r="E207" s="167">
        <f t="shared" si="42"/>
        <v>475.25</v>
      </c>
      <c r="F207" s="166">
        <v>0</v>
      </c>
      <c r="G207" s="15">
        <v>0</v>
      </c>
      <c r="H207" s="11">
        <v>2846.97</v>
      </c>
      <c r="I207" s="175">
        <f t="shared" si="44"/>
        <v>2846.97</v>
      </c>
      <c r="J207" s="176">
        <v>0</v>
      </c>
      <c r="K207" s="15">
        <v>10000</v>
      </c>
      <c r="L207" s="23">
        <v>7641.12</v>
      </c>
      <c r="M207" s="178">
        <f t="shared" si="46"/>
        <v>-2358.88</v>
      </c>
      <c r="N207" s="174">
        <f t="shared" si="49"/>
        <v>76.411200000000008</v>
      </c>
      <c r="O207" s="14">
        <v>5000</v>
      </c>
      <c r="P207" s="23">
        <v>2609.81</v>
      </c>
      <c r="Q207" s="175">
        <f t="shared" si="47"/>
        <v>-2390.19</v>
      </c>
      <c r="R207" s="174">
        <f t="shared" si="50"/>
        <v>52.196200000000005</v>
      </c>
      <c r="S207" s="14">
        <v>5000</v>
      </c>
      <c r="T207" s="23">
        <v>4315.16</v>
      </c>
      <c r="U207" s="203">
        <f t="shared" si="48"/>
        <v>-684.84000000000015</v>
      </c>
      <c r="V207" s="208">
        <f t="shared" si="51"/>
        <v>86.303200000000004</v>
      </c>
      <c r="W207" s="28"/>
    </row>
    <row r="208" spans="1:23" s="323" customFormat="1" ht="16.8" thickBot="1" x14ac:dyDescent="0.3">
      <c r="A208" s="309"/>
      <c r="B208" s="310"/>
      <c r="C208" s="311"/>
      <c r="D208" s="312"/>
      <c r="E208" s="312"/>
      <c r="F208" s="311"/>
      <c r="G208" s="313"/>
      <c r="H208" s="314"/>
      <c r="I208" s="315">
        <f t="shared" si="44"/>
        <v>0</v>
      </c>
      <c r="J208" s="311"/>
      <c r="K208" s="316"/>
      <c r="L208" s="317"/>
      <c r="M208" s="318"/>
      <c r="N208" s="317"/>
      <c r="O208" s="317"/>
      <c r="P208" s="317"/>
      <c r="Q208" s="319"/>
      <c r="R208" s="319"/>
      <c r="S208" s="317"/>
      <c r="T208" s="317"/>
      <c r="U208" s="320"/>
      <c r="V208" s="321"/>
      <c r="W208" s="322"/>
    </row>
    <row r="209" spans="2:22" x14ac:dyDescent="0.25">
      <c r="B209" s="1"/>
      <c r="D209" s="10"/>
      <c r="E209" s="10"/>
      <c r="G209" s="10"/>
      <c r="I209" s="10"/>
      <c r="K209" s="10"/>
      <c r="M209" s="188"/>
      <c r="N209" s="10"/>
      <c r="Q209" s="189"/>
      <c r="R209" s="189"/>
      <c r="U209" s="59"/>
      <c r="V209" s="291"/>
    </row>
    <row r="210" spans="2:22" x14ac:dyDescent="0.25">
      <c r="B210" s="1"/>
      <c r="D210" s="10"/>
      <c r="E210" s="10"/>
      <c r="G210" s="10"/>
      <c r="I210" s="10"/>
      <c r="K210" s="10"/>
      <c r="M210" s="188"/>
      <c r="N210" s="10"/>
    </row>
    <row r="211" spans="2:22" x14ac:dyDescent="0.25">
      <c r="B211" s="1"/>
      <c r="D211" s="10"/>
      <c r="E211" s="10"/>
      <c r="G211" s="10"/>
      <c r="I211" s="10"/>
      <c r="K211" s="10"/>
      <c r="M211" s="188"/>
      <c r="N211" s="10"/>
    </row>
    <row r="212" spans="2:22" x14ac:dyDescent="0.25">
      <c r="B212" s="1"/>
      <c r="D212" s="10"/>
      <c r="E212" s="10"/>
      <c r="G212" s="10"/>
      <c r="I212" s="10"/>
      <c r="K212" s="10"/>
      <c r="M212" s="188"/>
      <c r="N212" s="10"/>
    </row>
    <row r="213" spans="2:22" x14ac:dyDescent="0.25">
      <c r="B213" s="1"/>
      <c r="D213" s="10"/>
      <c r="E213" s="10"/>
      <c r="G213" s="10"/>
      <c r="I213" s="10"/>
      <c r="K213" s="10"/>
      <c r="M213" s="188"/>
      <c r="N213" s="10"/>
    </row>
    <row r="214" spans="2:22" x14ac:dyDescent="0.25">
      <c r="B214" s="1"/>
      <c r="D214" s="10"/>
      <c r="E214" s="10"/>
      <c r="G214" s="10"/>
      <c r="I214" s="10"/>
      <c r="K214" s="10"/>
      <c r="M214" s="188"/>
      <c r="N214" s="10"/>
    </row>
    <row r="215" spans="2:22" x14ac:dyDescent="0.25">
      <c r="B215" s="1"/>
      <c r="D215" s="10"/>
      <c r="E215" s="10"/>
      <c r="G215" s="10"/>
      <c r="I215" s="10"/>
      <c r="K215" s="10"/>
      <c r="M215" s="188"/>
      <c r="N215" s="10"/>
    </row>
    <row r="216" spans="2:22" x14ac:dyDescent="0.25">
      <c r="B216" s="1"/>
      <c r="D216" s="10"/>
      <c r="E216" s="10"/>
      <c r="G216" s="10"/>
      <c r="I216" s="10"/>
      <c r="K216" s="10"/>
      <c r="M216" s="188"/>
      <c r="N216" s="10"/>
    </row>
    <row r="217" spans="2:22" x14ac:dyDescent="0.25">
      <c r="B217" s="1"/>
      <c r="D217" s="10"/>
      <c r="E217" s="10"/>
      <c r="G217" s="10"/>
      <c r="I217" s="10"/>
      <c r="K217" s="10"/>
      <c r="M217" s="188"/>
      <c r="N217" s="10"/>
    </row>
    <row r="218" spans="2:22" x14ac:dyDescent="0.25">
      <c r="B218" s="1"/>
      <c r="D218" s="10"/>
      <c r="E218" s="10"/>
      <c r="G218" s="10"/>
      <c r="I218" s="10"/>
      <c r="K218" s="10"/>
      <c r="M218" s="188"/>
      <c r="N218" s="10"/>
    </row>
    <row r="219" spans="2:22" x14ac:dyDescent="0.25">
      <c r="B219" s="1"/>
      <c r="D219" s="10"/>
      <c r="E219" s="10"/>
      <c r="G219" s="10"/>
      <c r="I219" s="10"/>
      <c r="K219" s="10"/>
      <c r="M219" s="188"/>
      <c r="N219" s="10"/>
    </row>
    <row r="220" spans="2:22" x14ac:dyDescent="0.25">
      <c r="B220" s="1"/>
      <c r="D220" s="10"/>
      <c r="E220" s="10"/>
      <c r="G220" s="10"/>
      <c r="I220" s="10"/>
      <c r="K220" s="10"/>
      <c r="M220" s="188"/>
      <c r="N220" s="10"/>
    </row>
    <row r="221" spans="2:22" x14ac:dyDescent="0.25">
      <c r="B221" s="1"/>
      <c r="D221" s="10"/>
      <c r="E221" s="10"/>
      <c r="G221" s="10"/>
      <c r="I221" s="10"/>
      <c r="K221" s="10"/>
      <c r="M221" s="188"/>
      <c r="N221" s="10"/>
    </row>
    <row r="222" spans="2:22" x14ac:dyDescent="0.25">
      <c r="B222" s="1"/>
      <c r="D222" s="10"/>
      <c r="E222" s="10"/>
      <c r="G222" s="10"/>
      <c r="I222" s="10"/>
      <c r="K222" s="10"/>
      <c r="M222" s="188"/>
      <c r="N222" s="10"/>
    </row>
    <row r="223" spans="2:22" x14ac:dyDescent="0.25">
      <c r="B223" s="1"/>
      <c r="D223" s="10"/>
      <c r="E223" s="10"/>
      <c r="G223" s="10"/>
      <c r="I223" s="10"/>
      <c r="K223" s="10"/>
      <c r="M223" s="188"/>
      <c r="N223" s="10"/>
    </row>
    <row r="224" spans="2:22" x14ac:dyDescent="0.25">
      <c r="B224" s="1"/>
      <c r="D224" s="10"/>
      <c r="E224" s="10"/>
      <c r="G224" s="10"/>
      <c r="I224" s="10"/>
      <c r="K224" s="10"/>
      <c r="M224" s="188"/>
      <c r="N224" s="10"/>
    </row>
    <row r="225" spans="2:14" x14ac:dyDescent="0.25">
      <c r="B225" s="1"/>
      <c r="D225" s="10"/>
      <c r="E225" s="10"/>
      <c r="G225" s="10"/>
      <c r="I225" s="10"/>
      <c r="K225" s="10"/>
      <c r="M225" s="188"/>
      <c r="N225" s="10"/>
    </row>
    <row r="226" spans="2:14" x14ac:dyDescent="0.25">
      <c r="B226" s="1"/>
      <c r="D226" s="10"/>
      <c r="E226" s="10"/>
      <c r="G226" s="10"/>
      <c r="I226" s="10"/>
      <c r="K226" s="10"/>
      <c r="M226" s="188"/>
      <c r="N226" s="10"/>
    </row>
    <row r="227" spans="2:14" x14ac:dyDescent="0.25">
      <c r="B227" s="1"/>
      <c r="D227" s="10"/>
      <c r="E227" s="10"/>
      <c r="G227" s="10"/>
      <c r="I227" s="10"/>
      <c r="K227" s="10"/>
      <c r="M227" s="188"/>
      <c r="N227" s="10"/>
    </row>
    <row r="228" spans="2:14" x14ac:dyDescent="0.25">
      <c r="B228" s="1"/>
      <c r="D228" s="10"/>
      <c r="E228" s="10"/>
      <c r="G228" s="10"/>
      <c r="I228" s="10"/>
      <c r="K228" s="10"/>
      <c r="M228" s="188"/>
      <c r="N228" s="10"/>
    </row>
    <row r="229" spans="2:14" x14ac:dyDescent="0.25">
      <c r="B229" s="1"/>
      <c r="D229" s="10"/>
      <c r="E229" s="10"/>
      <c r="G229" s="10"/>
      <c r="I229" s="10"/>
      <c r="K229" s="10"/>
      <c r="M229" s="188"/>
      <c r="N229" s="10"/>
    </row>
    <row r="230" spans="2:14" x14ac:dyDescent="0.25">
      <c r="B230" s="1"/>
      <c r="D230" s="10"/>
      <c r="E230" s="10"/>
      <c r="G230" s="10"/>
      <c r="I230" s="10"/>
      <c r="K230" s="10"/>
      <c r="M230" s="188"/>
      <c r="N230" s="10"/>
    </row>
    <row r="231" spans="2:14" x14ac:dyDescent="0.25">
      <c r="B231" s="1"/>
      <c r="D231" s="10"/>
      <c r="E231" s="10"/>
      <c r="G231" s="10"/>
      <c r="I231" s="10"/>
      <c r="K231" s="10"/>
      <c r="M231" s="188"/>
      <c r="N231" s="10"/>
    </row>
    <row r="232" spans="2:14" x14ac:dyDescent="0.25">
      <c r="B232" s="1"/>
      <c r="D232" s="10"/>
      <c r="E232" s="10"/>
      <c r="G232" s="10"/>
      <c r="I232" s="10"/>
      <c r="K232" s="10"/>
      <c r="M232" s="188"/>
      <c r="N232" s="10"/>
    </row>
    <row r="233" spans="2:14" x14ac:dyDescent="0.25">
      <c r="B233" s="1"/>
      <c r="D233" s="10"/>
      <c r="E233" s="10"/>
      <c r="G233" s="10"/>
      <c r="I233" s="10"/>
      <c r="K233" s="10"/>
      <c r="M233" s="188"/>
      <c r="N233" s="10"/>
    </row>
    <row r="234" spans="2:14" x14ac:dyDescent="0.25">
      <c r="B234" s="1"/>
      <c r="D234" s="10"/>
      <c r="E234" s="10"/>
      <c r="G234" s="10"/>
      <c r="I234" s="10"/>
      <c r="K234" s="10"/>
      <c r="M234" s="188"/>
      <c r="N234" s="10"/>
    </row>
    <row r="235" spans="2:14" x14ac:dyDescent="0.25">
      <c r="B235" s="1"/>
      <c r="D235" s="10"/>
      <c r="E235" s="10"/>
      <c r="G235" s="10"/>
      <c r="I235" s="10"/>
      <c r="K235" s="10"/>
      <c r="M235" s="188"/>
      <c r="N235" s="10"/>
    </row>
    <row r="236" spans="2:14" x14ac:dyDescent="0.25">
      <c r="B236" s="1"/>
      <c r="D236" s="10"/>
      <c r="E236" s="10"/>
      <c r="G236" s="10"/>
      <c r="I236" s="10"/>
      <c r="K236" s="10"/>
      <c r="M236" s="188"/>
      <c r="N236" s="10"/>
    </row>
    <row r="237" spans="2:14" x14ac:dyDescent="0.25">
      <c r="B237" s="1"/>
      <c r="D237" s="10"/>
      <c r="E237" s="10"/>
      <c r="G237" s="10"/>
      <c r="I237" s="10"/>
      <c r="K237" s="10"/>
      <c r="M237" s="188"/>
      <c r="N237" s="10"/>
    </row>
    <row r="238" spans="2:14" x14ac:dyDescent="0.25">
      <c r="B238" s="1"/>
      <c r="D238" s="10"/>
      <c r="E238" s="10"/>
      <c r="G238" s="10"/>
      <c r="I238" s="10"/>
      <c r="K238" s="10"/>
      <c r="M238" s="188"/>
      <c r="N238" s="10"/>
    </row>
    <row r="239" spans="2:14" x14ac:dyDescent="0.25">
      <c r="B239" s="1"/>
      <c r="D239" s="10"/>
      <c r="E239" s="10"/>
      <c r="G239" s="10"/>
      <c r="I239" s="10"/>
      <c r="K239" s="10"/>
      <c r="M239" s="188"/>
      <c r="N239" s="10"/>
    </row>
    <row r="240" spans="2:14" x14ac:dyDescent="0.25">
      <c r="B240" s="1"/>
      <c r="D240" s="10"/>
      <c r="E240" s="10"/>
      <c r="G240" s="10"/>
      <c r="I240" s="10"/>
      <c r="K240" s="10"/>
      <c r="M240" s="188"/>
      <c r="N240" s="10"/>
    </row>
    <row r="241" spans="2:14" x14ac:dyDescent="0.25">
      <c r="B241" s="1"/>
      <c r="D241" s="10"/>
      <c r="E241" s="10"/>
      <c r="G241" s="10"/>
      <c r="I241" s="10"/>
      <c r="K241" s="10"/>
      <c r="M241" s="188"/>
      <c r="N241" s="10"/>
    </row>
    <row r="242" spans="2:14" x14ac:dyDescent="0.25">
      <c r="B242" s="1"/>
      <c r="D242" s="10"/>
      <c r="E242" s="10"/>
      <c r="G242" s="10"/>
      <c r="I242" s="10"/>
      <c r="K242" s="10"/>
      <c r="M242" s="188"/>
      <c r="N242" s="10"/>
    </row>
    <row r="243" spans="2:14" x14ac:dyDescent="0.25">
      <c r="B243" s="1"/>
      <c r="D243" s="10"/>
      <c r="E243" s="10"/>
      <c r="G243" s="10"/>
      <c r="I243" s="10"/>
      <c r="K243" s="10"/>
      <c r="M243" s="188"/>
      <c r="N243" s="10"/>
    </row>
    <row r="244" spans="2:14" x14ac:dyDescent="0.25">
      <c r="B244" s="1"/>
      <c r="D244" s="10"/>
      <c r="E244" s="10"/>
      <c r="G244" s="10"/>
      <c r="I244" s="10"/>
      <c r="K244" s="10"/>
      <c r="M244" s="188"/>
      <c r="N244" s="10"/>
    </row>
    <row r="245" spans="2:14" x14ac:dyDescent="0.25">
      <c r="B245" s="1"/>
      <c r="D245" s="10"/>
      <c r="E245" s="10"/>
      <c r="G245" s="10"/>
      <c r="I245" s="10"/>
      <c r="K245" s="10"/>
      <c r="M245" s="188"/>
      <c r="N245" s="10"/>
    </row>
    <row r="246" spans="2:14" x14ac:dyDescent="0.25">
      <c r="B246" s="1"/>
      <c r="D246" s="10"/>
      <c r="E246" s="10"/>
      <c r="G246" s="10"/>
      <c r="I246" s="10"/>
      <c r="K246" s="10"/>
      <c r="M246" s="188"/>
      <c r="N246" s="10"/>
    </row>
    <row r="247" spans="2:14" x14ac:dyDescent="0.25">
      <c r="B247" s="1"/>
      <c r="D247" s="10"/>
      <c r="E247" s="10"/>
      <c r="G247" s="10"/>
      <c r="I247" s="10"/>
      <c r="K247" s="10"/>
      <c r="M247" s="188"/>
      <c r="N247" s="10"/>
    </row>
    <row r="248" spans="2:14" x14ac:dyDescent="0.25">
      <c r="B248" s="1"/>
      <c r="D248" s="10"/>
      <c r="E248" s="10"/>
      <c r="G248" s="10"/>
      <c r="I248" s="10"/>
      <c r="K248" s="10"/>
      <c r="M248" s="188"/>
      <c r="N248" s="10"/>
    </row>
    <row r="249" spans="2:14" x14ac:dyDescent="0.25">
      <c r="B249" s="1"/>
      <c r="D249" s="10"/>
      <c r="E249" s="10"/>
      <c r="G249" s="10"/>
      <c r="I249" s="10"/>
      <c r="K249" s="10"/>
      <c r="M249" s="188"/>
      <c r="N249" s="10"/>
    </row>
    <row r="250" spans="2:14" x14ac:dyDescent="0.25">
      <c r="B250" s="1"/>
      <c r="D250" s="10"/>
      <c r="E250" s="10"/>
      <c r="G250" s="10"/>
      <c r="I250" s="10"/>
      <c r="K250" s="10"/>
      <c r="M250" s="188"/>
      <c r="N250" s="10"/>
    </row>
    <row r="251" spans="2:14" x14ac:dyDescent="0.25">
      <c r="B251" s="1"/>
      <c r="D251" s="10"/>
      <c r="E251" s="10"/>
      <c r="G251" s="10"/>
      <c r="I251" s="10"/>
      <c r="K251" s="10"/>
      <c r="M251" s="188"/>
      <c r="N251" s="10"/>
    </row>
    <row r="252" spans="2:14" x14ac:dyDescent="0.25">
      <c r="B252" s="1"/>
      <c r="D252" s="10"/>
      <c r="E252" s="10"/>
      <c r="G252" s="10"/>
      <c r="I252" s="10"/>
      <c r="K252" s="10"/>
      <c r="M252" s="188"/>
      <c r="N252" s="10"/>
    </row>
    <row r="253" spans="2:14" x14ac:dyDescent="0.25">
      <c r="B253" s="1"/>
      <c r="D253" s="10"/>
      <c r="E253" s="10"/>
      <c r="G253" s="10"/>
      <c r="I253" s="10"/>
      <c r="K253" s="10"/>
      <c r="M253" s="188"/>
      <c r="N253" s="10"/>
    </row>
    <row r="254" spans="2:14" x14ac:dyDescent="0.25">
      <c r="B254" s="1"/>
      <c r="D254" s="10"/>
      <c r="E254" s="10"/>
      <c r="G254" s="10"/>
      <c r="I254" s="10"/>
      <c r="K254" s="10"/>
      <c r="M254" s="188"/>
      <c r="N254" s="10"/>
    </row>
    <row r="255" spans="2:14" x14ac:dyDescent="0.25">
      <c r="B255" s="1"/>
      <c r="D255" s="10"/>
      <c r="E255" s="10"/>
      <c r="G255" s="10"/>
      <c r="I255" s="10"/>
      <c r="K255" s="10"/>
      <c r="M255" s="188"/>
      <c r="N255" s="10"/>
    </row>
    <row r="256" spans="2:14" x14ac:dyDescent="0.25">
      <c r="B256" s="1"/>
      <c r="D256" s="10"/>
      <c r="E256" s="10"/>
      <c r="G256" s="10"/>
      <c r="I256" s="10"/>
      <c r="K256" s="10"/>
      <c r="M256" s="188"/>
      <c r="N256" s="10"/>
    </row>
    <row r="257" spans="2:14" x14ac:dyDescent="0.25">
      <c r="B257" s="1"/>
      <c r="D257" s="10"/>
      <c r="E257" s="10"/>
      <c r="G257" s="10"/>
      <c r="I257" s="10"/>
      <c r="K257" s="10"/>
      <c r="M257" s="188"/>
      <c r="N257" s="10"/>
    </row>
    <row r="258" spans="2:14" x14ac:dyDescent="0.25">
      <c r="B258" s="1"/>
      <c r="D258" s="10"/>
      <c r="E258" s="10"/>
      <c r="G258" s="10"/>
      <c r="I258" s="10"/>
      <c r="K258" s="10"/>
      <c r="M258" s="188"/>
      <c r="N258" s="10"/>
    </row>
    <row r="259" spans="2:14" x14ac:dyDescent="0.25">
      <c r="B259" s="1"/>
      <c r="D259" s="10"/>
      <c r="E259" s="10"/>
      <c r="G259" s="10"/>
      <c r="I259" s="10"/>
      <c r="K259" s="10"/>
      <c r="M259" s="188"/>
      <c r="N259" s="10"/>
    </row>
    <row r="260" spans="2:14" x14ac:dyDescent="0.25">
      <c r="B260" s="1"/>
      <c r="D260" s="10"/>
      <c r="E260" s="10"/>
      <c r="G260" s="10"/>
      <c r="I260" s="10"/>
      <c r="K260" s="10"/>
      <c r="M260" s="188"/>
      <c r="N260" s="10"/>
    </row>
    <row r="261" spans="2:14" x14ac:dyDescent="0.25">
      <c r="B261" s="1"/>
      <c r="D261" s="10"/>
      <c r="E261" s="10"/>
      <c r="G261" s="10"/>
      <c r="I261" s="10"/>
      <c r="K261" s="10"/>
      <c r="M261" s="188"/>
      <c r="N261" s="10"/>
    </row>
    <row r="262" spans="2:14" x14ac:dyDescent="0.25">
      <c r="B262" s="1"/>
      <c r="D262" s="10"/>
      <c r="E262" s="10"/>
      <c r="G262" s="10"/>
      <c r="I262" s="10"/>
      <c r="K262" s="10"/>
      <c r="M262" s="188"/>
      <c r="N262" s="10"/>
    </row>
    <row r="263" spans="2:14" x14ac:dyDescent="0.25">
      <c r="B263" s="1"/>
      <c r="D263" s="10"/>
      <c r="E263" s="10"/>
      <c r="G263" s="10"/>
      <c r="I263" s="10"/>
      <c r="K263" s="10"/>
      <c r="M263" s="188"/>
      <c r="N263" s="10"/>
    </row>
    <row r="264" spans="2:14" x14ac:dyDescent="0.25">
      <c r="B264" s="1"/>
      <c r="D264" s="10"/>
      <c r="E264" s="10"/>
      <c r="G264" s="10"/>
      <c r="I264" s="10"/>
      <c r="K264" s="10"/>
      <c r="M264" s="188"/>
      <c r="N264" s="10"/>
    </row>
    <row r="265" spans="2:14" x14ac:dyDescent="0.25">
      <c r="B265" s="1"/>
      <c r="D265" s="10"/>
      <c r="E265" s="10"/>
      <c r="G265" s="10"/>
      <c r="I265" s="10"/>
      <c r="K265" s="10"/>
      <c r="M265" s="188"/>
      <c r="N265" s="10"/>
    </row>
    <row r="266" spans="2:14" x14ac:dyDescent="0.25">
      <c r="B266" s="1"/>
      <c r="D266" s="10"/>
      <c r="E266" s="10"/>
      <c r="G266" s="10"/>
      <c r="I266" s="10"/>
      <c r="K266" s="10"/>
      <c r="M266" s="188"/>
      <c r="N266" s="10"/>
    </row>
    <row r="267" spans="2:14" x14ac:dyDescent="0.25">
      <c r="B267" s="1"/>
      <c r="D267" s="10"/>
      <c r="E267" s="10"/>
      <c r="G267" s="10"/>
      <c r="I267" s="10"/>
      <c r="K267" s="10"/>
      <c r="M267" s="188"/>
      <c r="N267" s="10"/>
    </row>
    <row r="268" spans="2:14" x14ac:dyDescent="0.25">
      <c r="B268" s="1"/>
      <c r="D268" s="10"/>
      <c r="E268" s="10"/>
      <c r="G268" s="10"/>
      <c r="I268" s="10"/>
      <c r="K268" s="10"/>
      <c r="M268" s="188"/>
      <c r="N268" s="10"/>
    </row>
    <row r="269" spans="2:14" x14ac:dyDescent="0.25">
      <c r="B269" s="1"/>
      <c r="D269" s="10"/>
      <c r="E269" s="10"/>
      <c r="G269" s="10"/>
      <c r="I269" s="10"/>
      <c r="K269" s="10"/>
      <c r="M269" s="188"/>
      <c r="N269" s="10"/>
    </row>
    <row r="270" spans="2:14" x14ac:dyDescent="0.25">
      <c r="B270" s="1"/>
      <c r="D270" s="10"/>
      <c r="E270" s="10"/>
      <c r="G270" s="10"/>
      <c r="I270" s="10"/>
      <c r="K270" s="10"/>
      <c r="M270" s="188"/>
      <c r="N270" s="10"/>
    </row>
    <row r="271" spans="2:14" x14ac:dyDescent="0.25">
      <c r="B271" s="1"/>
      <c r="D271" s="10"/>
      <c r="E271" s="10"/>
      <c r="G271" s="10"/>
      <c r="I271" s="10"/>
      <c r="K271" s="10"/>
      <c r="M271" s="188"/>
      <c r="N271" s="10"/>
    </row>
    <row r="272" spans="2:14" x14ac:dyDescent="0.25">
      <c r="B272" s="1"/>
      <c r="D272" s="10"/>
      <c r="E272" s="10"/>
      <c r="G272" s="10"/>
      <c r="I272" s="10"/>
      <c r="K272" s="10"/>
      <c r="M272" s="188"/>
      <c r="N272" s="10"/>
    </row>
    <row r="273" spans="2:14" x14ac:dyDescent="0.25">
      <c r="B273" s="1"/>
      <c r="D273" s="10"/>
      <c r="E273" s="10"/>
      <c r="G273" s="10"/>
      <c r="I273" s="10"/>
      <c r="K273" s="10"/>
      <c r="M273" s="188"/>
      <c r="N273" s="10"/>
    </row>
    <row r="274" spans="2:14" x14ac:dyDescent="0.25">
      <c r="B274" s="1"/>
      <c r="D274" s="10"/>
      <c r="E274" s="10"/>
      <c r="G274" s="10"/>
      <c r="I274" s="10"/>
      <c r="K274" s="10"/>
      <c r="M274" s="188"/>
      <c r="N274" s="10"/>
    </row>
    <row r="275" spans="2:14" x14ac:dyDescent="0.25">
      <c r="B275" s="1"/>
      <c r="D275" s="10"/>
      <c r="E275" s="10"/>
      <c r="G275" s="10"/>
      <c r="I275" s="10"/>
      <c r="K275" s="10"/>
      <c r="M275" s="188"/>
      <c r="N275" s="10"/>
    </row>
    <row r="276" spans="2:14" x14ac:dyDescent="0.25">
      <c r="B276" s="1"/>
      <c r="D276" s="10"/>
      <c r="E276" s="10"/>
      <c r="G276" s="10"/>
      <c r="I276" s="10"/>
      <c r="K276" s="10"/>
      <c r="M276" s="188"/>
      <c r="N276" s="10"/>
    </row>
    <row r="277" spans="2:14" x14ac:dyDescent="0.25">
      <c r="B277" s="1"/>
      <c r="D277" s="10"/>
      <c r="E277" s="10"/>
      <c r="G277" s="10"/>
      <c r="I277" s="10"/>
      <c r="K277" s="10"/>
      <c r="M277" s="188"/>
      <c r="N277" s="10"/>
    </row>
    <row r="278" spans="2:14" x14ac:dyDescent="0.25">
      <c r="B278" s="1"/>
      <c r="D278" s="10"/>
      <c r="E278" s="10"/>
      <c r="G278" s="10"/>
      <c r="I278" s="10"/>
      <c r="K278" s="10"/>
      <c r="M278" s="188"/>
      <c r="N278" s="10"/>
    </row>
    <row r="279" spans="2:14" x14ac:dyDescent="0.25">
      <c r="B279" s="1"/>
      <c r="D279" s="10"/>
      <c r="E279" s="10"/>
      <c r="G279" s="10"/>
      <c r="I279" s="10"/>
      <c r="K279" s="10"/>
      <c r="M279" s="188"/>
      <c r="N279" s="10"/>
    </row>
    <row r="280" spans="2:14" x14ac:dyDescent="0.25">
      <c r="B280" s="1"/>
      <c r="D280" s="10"/>
      <c r="E280" s="10"/>
      <c r="G280" s="10"/>
      <c r="I280" s="10"/>
      <c r="K280" s="10"/>
      <c r="M280" s="188"/>
      <c r="N280" s="10"/>
    </row>
    <row r="281" spans="2:14" x14ac:dyDescent="0.25">
      <c r="B281" s="1"/>
      <c r="D281" s="10"/>
      <c r="E281" s="10"/>
      <c r="G281" s="10"/>
      <c r="I281" s="10"/>
      <c r="K281" s="10"/>
      <c r="M281" s="188"/>
      <c r="N281" s="10"/>
    </row>
    <row r="282" spans="2:14" x14ac:dyDescent="0.25">
      <c r="B282" s="1"/>
      <c r="D282" s="10"/>
      <c r="E282" s="10"/>
      <c r="G282" s="10"/>
      <c r="I282" s="10"/>
      <c r="K282" s="10"/>
      <c r="M282" s="188"/>
      <c r="N282" s="10"/>
    </row>
    <row r="283" spans="2:14" x14ac:dyDescent="0.25">
      <c r="B283" s="1"/>
      <c r="D283" s="10"/>
      <c r="E283" s="10"/>
      <c r="G283" s="10"/>
      <c r="I283" s="10"/>
      <c r="K283" s="10"/>
      <c r="M283" s="188"/>
      <c r="N283" s="10"/>
    </row>
    <row r="284" spans="2:14" x14ac:dyDescent="0.25">
      <c r="B284" s="1"/>
      <c r="D284" s="10"/>
      <c r="E284" s="10"/>
      <c r="G284" s="10"/>
      <c r="I284" s="10"/>
      <c r="K284" s="10"/>
      <c r="M284" s="188"/>
      <c r="N284" s="10"/>
    </row>
    <row r="285" spans="2:14" x14ac:dyDescent="0.25">
      <c r="B285" s="1"/>
      <c r="D285" s="10"/>
      <c r="E285" s="10"/>
      <c r="G285" s="10"/>
      <c r="I285" s="10"/>
      <c r="K285" s="10"/>
      <c r="M285" s="188"/>
      <c r="N285" s="10"/>
    </row>
    <row r="286" spans="2:14" x14ac:dyDescent="0.25">
      <c r="B286" s="1"/>
      <c r="D286" s="10"/>
      <c r="E286" s="10"/>
      <c r="G286" s="10"/>
      <c r="I286" s="10"/>
      <c r="K286" s="10"/>
      <c r="M286" s="188"/>
      <c r="N286" s="10"/>
    </row>
    <row r="287" spans="2:14" x14ac:dyDescent="0.25">
      <c r="B287" s="1"/>
      <c r="D287" s="10"/>
      <c r="E287" s="10"/>
      <c r="G287" s="10"/>
      <c r="I287" s="10"/>
      <c r="K287" s="10"/>
      <c r="M287" s="188"/>
      <c r="N287" s="10"/>
    </row>
    <row r="288" spans="2:14" x14ac:dyDescent="0.25">
      <c r="B288" s="1"/>
      <c r="D288" s="10"/>
      <c r="E288" s="10"/>
      <c r="G288" s="10"/>
      <c r="I288" s="10"/>
      <c r="K288" s="10"/>
      <c r="M288" s="188"/>
      <c r="N288" s="10"/>
    </row>
    <row r="289" spans="2:14" x14ac:dyDescent="0.25">
      <c r="B289" s="1"/>
      <c r="D289" s="10"/>
      <c r="E289" s="10"/>
      <c r="G289" s="10"/>
      <c r="I289" s="10"/>
      <c r="K289" s="10"/>
      <c r="M289" s="188"/>
      <c r="N289" s="10"/>
    </row>
    <row r="290" spans="2:14" x14ac:dyDescent="0.25">
      <c r="B290" s="1"/>
      <c r="D290" s="10"/>
      <c r="E290" s="10"/>
      <c r="G290" s="10"/>
      <c r="I290" s="10"/>
      <c r="K290" s="10"/>
      <c r="M290" s="188"/>
      <c r="N290" s="10"/>
    </row>
    <row r="291" spans="2:14" x14ac:dyDescent="0.25">
      <c r="B291" s="1"/>
      <c r="D291" s="10"/>
      <c r="E291" s="10"/>
      <c r="G291" s="10"/>
      <c r="I291" s="10"/>
      <c r="K291" s="10"/>
      <c r="M291" s="188"/>
      <c r="N291" s="10"/>
    </row>
    <row r="292" spans="2:14" x14ac:dyDescent="0.25">
      <c r="B292" s="1"/>
      <c r="D292" s="10"/>
      <c r="E292" s="10"/>
      <c r="G292" s="10"/>
      <c r="I292" s="10"/>
      <c r="K292" s="10"/>
      <c r="M292" s="188"/>
      <c r="N292" s="10"/>
    </row>
    <row r="293" spans="2:14" x14ac:dyDescent="0.25">
      <c r="B293" s="1"/>
      <c r="D293" s="10"/>
      <c r="E293" s="10"/>
      <c r="G293" s="10"/>
      <c r="I293" s="10"/>
      <c r="K293" s="10"/>
      <c r="M293" s="188"/>
      <c r="N293" s="10"/>
    </row>
    <row r="294" spans="2:14" x14ac:dyDescent="0.25">
      <c r="B294" s="1"/>
      <c r="D294" s="10"/>
      <c r="E294" s="10"/>
      <c r="G294" s="10"/>
      <c r="I294" s="10"/>
      <c r="K294" s="10"/>
      <c r="M294" s="188"/>
      <c r="N294" s="10"/>
    </row>
    <row r="295" spans="2:14" x14ac:dyDescent="0.25">
      <c r="B295" s="1"/>
      <c r="D295" s="10"/>
      <c r="E295" s="10"/>
      <c r="G295" s="10"/>
      <c r="I295" s="10"/>
      <c r="K295" s="10"/>
      <c r="M295" s="188"/>
      <c r="N295" s="10"/>
    </row>
    <row r="296" spans="2:14" x14ac:dyDescent="0.25">
      <c r="B296" s="1"/>
      <c r="D296" s="10"/>
      <c r="E296" s="10"/>
      <c r="G296" s="10"/>
      <c r="I296" s="10"/>
      <c r="K296" s="10"/>
      <c r="M296" s="188"/>
      <c r="N296" s="10"/>
    </row>
    <row r="297" spans="2:14" x14ac:dyDescent="0.25">
      <c r="B297" s="1"/>
      <c r="D297" s="10"/>
      <c r="E297" s="10"/>
      <c r="G297" s="10"/>
      <c r="I297" s="10"/>
      <c r="K297" s="10"/>
      <c r="M297" s="188"/>
      <c r="N297" s="10"/>
    </row>
    <row r="298" spans="2:14" x14ac:dyDescent="0.25">
      <c r="B298" s="1"/>
      <c r="D298" s="10"/>
      <c r="E298" s="10"/>
      <c r="G298" s="10"/>
      <c r="I298" s="10"/>
      <c r="K298" s="10"/>
      <c r="M298" s="188"/>
      <c r="N298" s="10"/>
    </row>
    <row r="299" spans="2:14" x14ac:dyDescent="0.25">
      <c r="B299" s="1"/>
      <c r="D299" s="10"/>
      <c r="E299" s="10"/>
      <c r="G299" s="10"/>
      <c r="I299" s="10"/>
      <c r="K299" s="10"/>
      <c r="M299" s="188"/>
      <c r="N299" s="10"/>
    </row>
    <row r="300" spans="2:14" x14ac:dyDescent="0.25">
      <c r="B300" s="1"/>
      <c r="D300" s="10"/>
      <c r="E300" s="10"/>
      <c r="G300" s="10"/>
      <c r="I300" s="10"/>
      <c r="K300" s="10"/>
      <c r="M300" s="188"/>
      <c r="N300" s="10"/>
    </row>
    <row r="301" spans="2:14" x14ac:dyDescent="0.25">
      <c r="B301" s="1"/>
      <c r="D301" s="10"/>
      <c r="E301" s="10"/>
      <c r="G301" s="10"/>
      <c r="I301" s="10"/>
      <c r="K301" s="10"/>
      <c r="M301" s="188"/>
      <c r="N301" s="10"/>
    </row>
    <row r="302" spans="2:14" x14ac:dyDescent="0.25">
      <c r="B302" s="1"/>
      <c r="D302" s="10"/>
      <c r="E302" s="10"/>
      <c r="G302" s="10"/>
      <c r="I302" s="10"/>
      <c r="K302" s="10"/>
      <c r="M302" s="188"/>
      <c r="N302" s="10"/>
    </row>
    <row r="303" spans="2:14" x14ac:dyDescent="0.25">
      <c r="B303" s="1"/>
      <c r="D303" s="10"/>
      <c r="E303" s="10"/>
      <c r="G303" s="10"/>
      <c r="I303" s="10"/>
      <c r="K303" s="10"/>
      <c r="M303" s="188"/>
      <c r="N303" s="10"/>
    </row>
    <row r="304" spans="2:14" x14ac:dyDescent="0.25">
      <c r="B304" s="1"/>
      <c r="D304" s="10"/>
      <c r="E304" s="10"/>
      <c r="G304" s="10"/>
      <c r="I304" s="10"/>
      <c r="K304" s="10"/>
      <c r="M304" s="188"/>
      <c r="N304" s="10"/>
    </row>
    <row r="305" spans="2:14" x14ac:dyDescent="0.25">
      <c r="B305" s="1"/>
      <c r="D305" s="10"/>
      <c r="E305" s="10"/>
      <c r="G305" s="10"/>
      <c r="I305" s="10"/>
      <c r="K305" s="10"/>
      <c r="M305" s="188"/>
      <c r="N305" s="10"/>
    </row>
    <row r="306" spans="2:14" x14ac:dyDescent="0.25">
      <c r="B306" s="1"/>
      <c r="D306" s="10"/>
      <c r="E306" s="10"/>
      <c r="G306" s="10"/>
      <c r="I306" s="10"/>
      <c r="K306" s="10"/>
      <c r="M306" s="188"/>
      <c r="N306" s="10"/>
    </row>
    <row r="307" spans="2:14" x14ac:dyDescent="0.25">
      <c r="B307" s="1"/>
      <c r="D307" s="10"/>
      <c r="E307" s="10"/>
      <c r="G307" s="10"/>
      <c r="I307" s="10"/>
      <c r="K307" s="10"/>
      <c r="M307" s="188"/>
      <c r="N307" s="10"/>
    </row>
    <row r="308" spans="2:14" x14ac:dyDescent="0.25">
      <c r="B308" s="1"/>
      <c r="D308" s="10"/>
      <c r="E308" s="10"/>
      <c r="G308" s="10"/>
      <c r="I308" s="10"/>
      <c r="K308" s="10"/>
      <c r="M308" s="188"/>
      <c r="N308" s="10"/>
    </row>
    <row r="309" spans="2:14" x14ac:dyDescent="0.25">
      <c r="B309" s="1"/>
      <c r="D309" s="10"/>
      <c r="E309" s="10"/>
      <c r="G309" s="10"/>
      <c r="I309" s="10"/>
      <c r="K309" s="10"/>
      <c r="M309" s="188"/>
      <c r="N309" s="10"/>
    </row>
    <row r="310" spans="2:14" x14ac:dyDescent="0.25">
      <c r="B310" s="1"/>
      <c r="D310" s="10"/>
      <c r="E310" s="10"/>
      <c r="G310" s="10"/>
      <c r="I310" s="10"/>
      <c r="K310" s="10"/>
      <c r="M310" s="188"/>
      <c r="N310" s="10"/>
    </row>
    <row r="311" spans="2:14" x14ac:dyDescent="0.25">
      <c r="B311" s="1"/>
      <c r="D311" s="10"/>
      <c r="E311" s="10"/>
      <c r="G311" s="10"/>
      <c r="I311" s="10"/>
      <c r="K311" s="10"/>
      <c r="M311" s="188"/>
      <c r="N311" s="10"/>
    </row>
    <row r="312" spans="2:14" x14ac:dyDescent="0.25">
      <c r="B312" s="1"/>
      <c r="D312" s="10"/>
      <c r="E312" s="10"/>
      <c r="G312" s="10"/>
      <c r="I312" s="10"/>
      <c r="K312" s="10"/>
      <c r="M312" s="188"/>
      <c r="N312" s="10"/>
    </row>
    <row r="313" spans="2:14" x14ac:dyDescent="0.25">
      <c r="B313" s="1"/>
      <c r="D313" s="10"/>
      <c r="E313" s="10"/>
      <c r="G313" s="10"/>
      <c r="I313" s="10"/>
      <c r="K313" s="10"/>
      <c r="M313" s="188"/>
      <c r="N313" s="10"/>
    </row>
    <row r="314" spans="2:14" x14ac:dyDescent="0.25">
      <c r="B314" s="1"/>
      <c r="D314" s="10"/>
      <c r="E314" s="10"/>
      <c r="G314" s="10"/>
      <c r="I314" s="10"/>
      <c r="K314" s="10"/>
      <c r="M314" s="188"/>
      <c r="N314" s="10"/>
    </row>
    <row r="315" spans="2:14" x14ac:dyDescent="0.25">
      <c r="B315" s="1"/>
      <c r="D315" s="10"/>
      <c r="E315" s="10"/>
      <c r="G315" s="10"/>
      <c r="I315" s="10"/>
      <c r="K315" s="10"/>
      <c r="M315" s="188"/>
      <c r="N315" s="10"/>
    </row>
    <row r="316" spans="2:14" x14ac:dyDescent="0.25">
      <c r="B316" s="1"/>
      <c r="D316" s="10"/>
      <c r="E316" s="10"/>
      <c r="G316" s="10"/>
      <c r="I316" s="10"/>
      <c r="K316" s="10"/>
      <c r="M316" s="188"/>
      <c r="N316" s="10"/>
    </row>
    <row r="317" spans="2:14" x14ac:dyDescent="0.25">
      <c r="B317" s="1"/>
      <c r="D317" s="10"/>
      <c r="E317" s="10"/>
      <c r="G317" s="10"/>
      <c r="I317" s="10"/>
      <c r="K317" s="10"/>
      <c r="M317" s="188"/>
      <c r="N317" s="10"/>
    </row>
    <row r="318" spans="2:14" x14ac:dyDescent="0.25">
      <c r="B318" s="1"/>
      <c r="D318" s="10"/>
      <c r="E318" s="10"/>
      <c r="G318" s="10"/>
      <c r="I318" s="10"/>
      <c r="K318" s="10"/>
      <c r="M318" s="188"/>
      <c r="N318" s="10"/>
    </row>
    <row r="319" spans="2:14" x14ac:dyDescent="0.25">
      <c r="B319" s="1"/>
      <c r="D319" s="10"/>
      <c r="E319" s="10"/>
      <c r="G319" s="10"/>
      <c r="I319" s="10"/>
      <c r="K319" s="10"/>
      <c r="M319" s="188"/>
      <c r="N319" s="10"/>
    </row>
    <row r="320" spans="2:14" x14ac:dyDescent="0.25">
      <c r="B320" s="1"/>
      <c r="D320" s="10"/>
      <c r="E320" s="10"/>
      <c r="G320" s="10"/>
      <c r="I320" s="10"/>
      <c r="K320" s="10"/>
      <c r="M320" s="188"/>
      <c r="N320" s="10"/>
    </row>
    <row r="321" spans="2:14" x14ac:dyDescent="0.25">
      <c r="B321" s="1"/>
      <c r="D321" s="10"/>
      <c r="E321" s="10"/>
      <c r="G321" s="10"/>
      <c r="I321" s="10"/>
      <c r="K321" s="10"/>
      <c r="M321" s="188"/>
      <c r="N321" s="10"/>
    </row>
    <row r="322" spans="2:14" x14ac:dyDescent="0.25">
      <c r="B322" s="1"/>
      <c r="D322" s="10"/>
      <c r="E322" s="10"/>
      <c r="G322" s="10"/>
      <c r="I322" s="10"/>
      <c r="K322" s="10"/>
      <c r="M322" s="188"/>
      <c r="N322" s="10"/>
    </row>
    <row r="323" spans="2:14" x14ac:dyDescent="0.25">
      <c r="B323" s="1"/>
      <c r="D323" s="10"/>
      <c r="E323" s="10"/>
      <c r="G323" s="10"/>
      <c r="I323" s="10"/>
      <c r="K323" s="10"/>
      <c r="M323" s="188"/>
      <c r="N323" s="10"/>
    </row>
    <row r="324" spans="2:14" x14ac:dyDescent="0.25">
      <c r="B324" s="1"/>
      <c r="D324" s="10"/>
      <c r="E324" s="10"/>
      <c r="G324" s="10"/>
      <c r="I324" s="10"/>
      <c r="K324" s="10"/>
      <c r="M324" s="188"/>
      <c r="N324" s="10"/>
    </row>
    <row r="325" spans="2:14" x14ac:dyDescent="0.25">
      <c r="B325" s="1"/>
      <c r="D325" s="10"/>
      <c r="E325" s="10"/>
      <c r="G325" s="10"/>
      <c r="I325" s="10"/>
      <c r="K325" s="10"/>
      <c r="M325" s="188"/>
      <c r="N325" s="10"/>
    </row>
    <row r="326" spans="2:14" x14ac:dyDescent="0.25">
      <c r="B326" s="1"/>
      <c r="D326" s="10"/>
      <c r="E326" s="10"/>
      <c r="G326" s="10"/>
      <c r="I326" s="10"/>
      <c r="K326" s="10"/>
      <c r="M326" s="188"/>
      <c r="N326" s="10"/>
    </row>
    <row r="327" spans="2:14" x14ac:dyDescent="0.25">
      <c r="B327" s="1"/>
      <c r="D327" s="10"/>
      <c r="E327" s="10"/>
      <c r="G327" s="10"/>
      <c r="I327" s="10"/>
      <c r="K327" s="10"/>
      <c r="M327" s="188"/>
      <c r="N327" s="10"/>
    </row>
    <row r="328" spans="2:14" x14ac:dyDescent="0.25">
      <c r="B328" s="1"/>
      <c r="D328" s="10"/>
      <c r="E328" s="10"/>
      <c r="G328" s="10"/>
      <c r="I328" s="10"/>
      <c r="K328" s="10"/>
      <c r="M328" s="188"/>
      <c r="N328" s="10"/>
    </row>
    <row r="329" spans="2:14" x14ac:dyDescent="0.25">
      <c r="B329" s="1"/>
      <c r="D329" s="10"/>
      <c r="E329" s="10"/>
      <c r="G329" s="10"/>
      <c r="I329" s="10"/>
      <c r="K329" s="10"/>
      <c r="M329" s="188"/>
      <c r="N329" s="10"/>
    </row>
    <row r="330" spans="2:14" x14ac:dyDescent="0.25">
      <c r="B330" s="1"/>
      <c r="D330" s="10"/>
      <c r="E330" s="10"/>
      <c r="G330" s="10"/>
      <c r="I330" s="10"/>
      <c r="K330" s="10"/>
      <c r="M330" s="188"/>
      <c r="N330" s="10"/>
    </row>
    <row r="331" spans="2:14" x14ac:dyDescent="0.25">
      <c r="B331" s="1"/>
      <c r="D331" s="10"/>
      <c r="E331" s="10"/>
      <c r="G331" s="10"/>
      <c r="I331" s="10"/>
      <c r="K331" s="10"/>
      <c r="M331" s="188"/>
      <c r="N331" s="10"/>
    </row>
    <row r="332" spans="2:14" x14ac:dyDescent="0.25">
      <c r="B332" s="1"/>
      <c r="D332" s="10"/>
      <c r="E332" s="10"/>
      <c r="G332" s="10"/>
      <c r="I332" s="10"/>
      <c r="K332" s="10"/>
      <c r="M332" s="188"/>
      <c r="N332" s="10"/>
    </row>
    <row r="333" spans="2:14" x14ac:dyDescent="0.25">
      <c r="B333" s="1"/>
      <c r="D333" s="10"/>
      <c r="E333" s="10"/>
      <c r="G333" s="10"/>
      <c r="I333" s="10"/>
      <c r="K333" s="10"/>
      <c r="M333" s="188"/>
      <c r="N333" s="10"/>
    </row>
    <row r="334" spans="2:14" x14ac:dyDescent="0.25">
      <c r="B334" s="1"/>
      <c r="D334" s="10"/>
      <c r="E334" s="10"/>
      <c r="G334" s="10"/>
      <c r="I334" s="10"/>
      <c r="K334" s="10"/>
      <c r="M334" s="188"/>
      <c r="N334" s="10"/>
    </row>
    <row r="335" spans="2:14" x14ac:dyDescent="0.25">
      <c r="B335" s="1"/>
      <c r="D335" s="10"/>
      <c r="E335" s="10"/>
      <c r="G335" s="10"/>
      <c r="I335" s="10"/>
      <c r="K335" s="10"/>
      <c r="M335" s="188"/>
      <c r="N335" s="10"/>
    </row>
    <row r="336" spans="2:14" x14ac:dyDescent="0.25">
      <c r="B336" s="1"/>
      <c r="D336" s="10"/>
      <c r="E336" s="10"/>
      <c r="G336" s="10"/>
      <c r="I336" s="10"/>
      <c r="K336" s="10"/>
      <c r="M336" s="188"/>
      <c r="N336" s="10"/>
    </row>
    <row r="337" spans="2:14" x14ac:dyDescent="0.25">
      <c r="B337" s="1"/>
      <c r="D337" s="10"/>
      <c r="E337" s="10"/>
      <c r="G337" s="10"/>
      <c r="I337" s="10"/>
      <c r="K337" s="10"/>
      <c r="M337" s="188"/>
      <c r="N337" s="10"/>
    </row>
    <row r="338" spans="2:14" x14ac:dyDescent="0.25">
      <c r="B338" s="1"/>
      <c r="D338" s="10"/>
      <c r="E338" s="10"/>
      <c r="G338" s="10"/>
      <c r="I338" s="10"/>
      <c r="K338" s="10"/>
      <c r="M338" s="188"/>
      <c r="N338" s="10"/>
    </row>
    <row r="339" spans="2:14" x14ac:dyDescent="0.25">
      <c r="B339" s="1"/>
      <c r="D339" s="10"/>
      <c r="E339" s="10"/>
      <c r="G339" s="10"/>
      <c r="I339" s="10"/>
      <c r="K339" s="10"/>
      <c r="M339" s="188"/>
      <c r="N339" s="10"/>
    </row>
    <row r="340" spans="2:14" x14ac:dyDescent="0.25">
      <c r="B340" s="1"/>
      <c r="D340" s="10"/>
      <c r="E340" s="10"/>
      <c r="G340" s="10"/>
      <c r="I340" s="10"/>
      <c r="K340" s="10"/>
      <c r="M340" s="188"/>
      <c r="N340" s="10"/>
    </row>
    <row r="341" spans="2:14" x14ac:dyDescent="0.25">
      <c r="B341" s="1"/>
      <c r="D341" s="10"/>
      <c r="E341" s="10"/>
      <c r="G341" s="10"/>
      <c r="I341" s="10"/>
      <c r="K341" s="10"/>
      <c r="M341" s="188"/>
      <c r="N341" s="10"/>
    </row>
    <row r="342" spans="2:14" x14ac:dyDescent="0.25">
      <c r="B342" s="1"/>
      <c r="D342" s="10"/>
      <c r="E342" s="10"/>
      <c r="G342" s="10"/>
      <c r="I342" s="10"/>
      <c r="K342" s="10"/>
      <c r="M342" s="188"/>
      <c r="N342" s="10"/>
    </row>
    <row r="343" spans="2:14" x14ac:dyDescent="0.25">
      <c r="B343" s="1"/>
      <c r="D343" s="10"/>
      <c r="E343" s="10"/>
      <c r="G343" s="10"/>
      <c r="I343" s="10"/>
      <c r="K343" s="10"/>
      <c r="M343" s="188"/>
      <c r="N343" s="10"/>
    </row>
    <row r="344" spans="2:14" x14ac:dyDescent="0.25">
      <c r="B344" s="1"/>
      <c r="D344" s="10"/>
      <c r="E344" s="10"/>
      <c r="G344" s="10"/>
      <c r="I344" s="10"/>
      <c r="K344" s="10"/>
      <c r="M344" s="188"/>
      <c r="N344" s="10"/>
    </row>
    <row r="345" spans="2:14" x14ac:dyDescent="0.25">
      <c r="B345" s="1"/>
      <c r="D345" s="10"/>
      <c r="E345" s="10"/>
      <c r="G345" s="10"/>
      <c r="I345" s="10"/>
      <c r="K345" s="10"/>
      <c r="M345" s="188"/>
      <c r="N345" s="10"/>
    </row>
    <row r="346" spans="2:14" x14ac:dyDescent="0.25">
      <c r="B346" s="1"/>
      <c r="D346" s="10"/>
      <c r="E346" s="10"/>
      <c r="G346" s="10"/>
      <c r="I346" s="10"/>
      <c r="K346" s="10"/>
      <c r="M346" s="188"/>
      <c r="N346" s="10"/>
    </row>
    <row r="347" spans="2:14" x14ac:dyDescent="0.25">
      <c r="B347" s="1"/>
      <c r="D347" s="10"/>
      <c r="E347" s="10"/>
      <c r="G347" s="10"/>
      <c r="I347" s="10"/>
      <c r="K347" s="10"/>
      <c r="M347" s="188"/>
      <c r="N347" s="10"/>
    </row>
    <row r="348" spans="2:14" x14ac:dyDescent="0.25">
      <c r="B348" s="1"/>
      <c r="D348" s="10"/>
      <c r="E348" s="10"/>
      <c r="G348" s="10"/>
      <c r="I348" s="10"/>
      <c r="K348" s="10"/>
      <c r="M348" s="188"/>
      <c r="N348" s="10"/>
    </row>
    <row r="349" spans="2:14" x14ac:dyDescent="0.25">
      <c r="B349" s="1"/>
      <c r="D349" s="10"/>
      <c r="E349" s="10"/>
      <c r="G349" s="10"/>
      <c r="I349" s="10"/>
      <c r="K349" s="10"/>
      <c r="M349" s="188"/>
      <c r="N349" s="10"/>
    </row>
    <row r="350" spans="2:14" x14ac:dyDescent="0.25">
      <c r="B350" s="1"/>
      <c r="D350" s="10"/>
      <c r="E350" s="10"/>
      <c r="G350" s="10"/>
      <c r="I350" s="10"/>
      <c r="K350" s="10"/>
      <c r="M350" s="188"/>
      <c r="N350" s="10"/>
    </row>
    <row r="351" spans="2:14" x14ac:dyDescent="0.25">
      <c r="B351" s="1"/>
      <c r="D351" s="10"/>
      <c r="E351" s="10"/>
      <c r="G351" s="10"/>
      <c r="I351" s="10"/>
      <c r="K351" s="10"/>
      <c r="M351" s="188"/>
      <c r="N351" s="10"/>
    </row>
    <row r="352" spans="2:14" x14ac:dyDescent="0.25">
      <c r="B352" s="1"/>
      <c r="D352" s="10"/>
      <c r="E352" s="10"/>
      <c r="G352" s="10"/>
      <c r="I352" s="10"/>
      <c r="K352" s="10"/>
      <c r="M352" s="188"/>
      <c r="N352" s="10"/>
    </row>
    <row r="353" spans="2:14" x14ac:dyDescent="0.25">
      <c r="B353" s="1"/>
      <c r="D353" s="10"/>
      <c r="E353" s="10"/>
      <c r="G353" s="10"/>
      <c r="I353" s="10"/>
      <c r="K353" s="10"/>
      <c r="M353" s="188"/>
      <c r="N353" s="10"/>
    </row>
    <row r="354" spans="2:14" x14ac:dyDescent="0.25">
      <c r="B354" s="1"/>
      <c r="D354" s="10"/>
      <c r="E354" s="10"/>
      <c r="G354" s="10"/>
      <c r="I354" s="10"/>
      <c r="K354" s="10"/>
      <c r="M354" s="188"/>
      <c r="N354" s="10"/>
    </row>
    <row r="355" spans="2:14" x14ac:dyDescent="0.25">
      <c r="B355" s="1"/>
      <c r="D355" s="10"/>
      <c r="E355" s="10"/>
      <c r="G355" s="10"/>
      <c r="I355" s="10"/>
      <c r="K355" s="10"/>
      <c r="M355" s="188"/>
      <c r="N355" s="10"/>
    </row>
    <row r="356" spans="2:14" x14ac:dyDescent="0.25">
      <c r="B356" s="1"/>
      <c r="D356" s="10"/>
      <c r="E356" s="10"/>
      <c r="G356" s="10"/>
      <c r="I356" s="10"/>
      <c r="K356" s="10"/>
      <c r="M356" s="188"/>
      <c r="N356" s="10"/>
    </row>
    <row r="357" spans="2:14" x14ac:dyDescent="0.25">
      <c r="B357" s="1"/>
      <c r="D357" s="10"/>
      <c r="E357" s="10"/>
      <c r="G357" s="10"/>
      <c r="I357" s="10"/>
      <c r="K357" s="10"/>
      <c r="M357" s="188"/>
      <c r="N357" s="10"/>
    </row>
    <row r="358" spans="2:14" x14ac:dyDescent="0.25">
      <c r="B358" s="1"/>
      <c r="D358" s="10"/>
      <c r="E358" s="10"/>
      <c r="G358" s="10"/>
      <c r="I358" s="10"/>
      <c r="K358" s="10"/>
      <c r="M358" s="188"/>
      <c r="N358" s="10"/>
    </row>
    <row r="359" spans="2:14" x14ac:dyDescent="0.25">
      <c r="B359" s="1"/>
      <c r="D359" s="10"/>
      <c r="E359" s="10"/>
      <c r="G359" s="10"/>
      <c r="I359" s="10"/>
      <c r="K359" s="10"/>
      <c r="M359" s="188"/>
      <c r="N359" s="10"/>
    </row>
    <row r="360" spans="2:14" x14ac:dyDescent="0.25">
      <c r="B360" s="1"/>
      <c r="D360" s="10"/>
      <c r="E360" s="10"/>
      <c r="G360" s="10"/>
      <c r="I360" s="10"/>
      <c r="K360" s="10"/>
      <c r="M360" s="188"/>
      <c r="N360" s="10"/>
    </row>
    <row r="361" spans="2:14" x14ac:dyDescent="0.25">
      <c r="B361" s="1"/>
      <c r="D361" s="10"/>
      <c r="E361" s="10"/>
      <c r="G361" s="10"/>
      <c r="I361" s="10"/>
      <c r="K361" s="10"/>
      <c r="M361" s="188"/>
      <c r="N361" s="10"/>
    </row>
    <row r="362" spans="2:14" x14ac:dyDescent="0.25">
      <c r="B362" s="1"/>
      <c r="D362" s="10"/>
      <c r="E362" s="10"/>
      <c r="G362" s="10"/>
      <c r="I362" s="10"/>
      <c r="K362" s="10"/>
      <c r="M362" s="188"/>
      <c r="N362" s="10"/>
    </row>
    <row r="363" spans="2:14" x14ac:dyDescent="0.25">
      <c r="B363" s="1"/>
      <c r="D363" s="10"/>
      <c r="E363" s="10"/>
      <c r="G363" s="10"/>
      <c r="I363" s="10"/>
      <c r="K363" s="10"/>
      <c r="M363" s="188"/>
      <c r="N363" s="10"/>
    </row>
    <row r="364" spans="2:14" x14ac:dyDescent="0.25">
      <c r="B364" s="1"/>
      <c r="D364" s="10"/>
      <c r="E364" s="10"/>
      <c r="G364" s="10"/>
      <c r="I364" s="10"/>
      <c r="K364" s="10"/>
      <c r="M364" s="188"/>
      <c r="N364" s="10"/>
    </row>
    <row r="365" spans="2:14" x14ac:dyDescent="0.25">
      <c r="B365" s="1"/>
      <c r="D365" s="10"/>
      <c r="E365" s="10"/>
      <c r="G365" s="10"/>
      <c r="I365" s="10"/>
      <c r="K365" s="10"/>
      <c r="M365" s="188"/>
      <c r="N365" s="10"/>
    </row>
    <row r="366" spans="2:14" x14ac:dyDescent="0.25">
      <c r="B366" s="1"/>
      <c r="D366" s="10"/>
      <c r="E366" s="10"/>
      <c r="G366" s="10"/>
      <c r="I366" s="10"/>
      <c r="K366" s="10"/>
      <c r="M366" s="188"/>
      <c r="N366" s="10"/>
    </row>
    <row r="367" spans="2:14" x14ac:dyDescent="0.25">
      <c r="B367" s="1"/>
      <c r="D367" s="10"/>
      <c r="E367" s="10"/>
      <c r="G367" s="10"/>
      <c r="I367" s="10"/>
      <c r="K367" s="10"/>
      <c r="M367" s="188"/>
      <c r="N367" s="10"/>
    </row>
    <row r="368" spans="2:14" x14ac:dyDescent="0.25">
      <c r="B368" s="1"/>
      <c r="D368" s="10"/>
      <c r="E368" s="10"/>
      <c r="G368" s="10"/>
      <c r="I368" s="10"/>
      <c r="K368" s="10"/>
      <c r="M368" s="188"/>
      <c r="N368" s="10"/>
    </row>
    <row r="369" spans="2:14" x14ac:dyDescent="0.25">
      <c r="B369" s="1"/>
      <c r="D369" s="10"/>
      <c r="E369" s="10"/>
      <c r="G369" s="10"/>
      <c r="I369" s="10"/>
      <c r="K369" s="10"/>
      <c r="M369" s="188"/>
      <c r="N369" s="10"/>
    </row>
    <row r="370" spans="2:14" x14ac:dyDescent="0.25">
      <c r="B370" s="1"/>
      <c r="D370" s="10"/>
      <c r="E370" s="10"/>
      <c r="G370" s="10"/>
      <c r="I370" s="10"/>
      <c r="K370" s="10"/>
      <c r="M370" s="188"/>
      <c r="N370" s="10"/>
    </row>
    <row r="371" spans="2:14" x14ac:dyDescent="0.25">
      <c r="B371" s="1"/>
      <c r="D371" s="10"/>
      <c r="E371" s="10"/>
      <c r="G371" s="10"/>
      <c r="I371" s="10"/>
      <c r="K371" s="10"/>
      <c r="M371" s="188"/>
      <c r="N371" s="10"/>
    </row>
    <row r="372" spans="2:14" x14ac:dyDescent="0.25">
      <c r="B372" s="1"/>
      <c r="D372" s="10"/>
      <c r="E372" s="10"/>
      <c r="G372" s="10"/>
      <c r="I372" s="10"/>
      <c r="K372" s="10"/>
      <c r="M372" s="188"/>
      <c r="N372" s="10"/>
    </row>
    <row r="373" spans="2:14" x14ac:dyDescent="0.25">
      <c r="B373" s="1"/>
      <c r="D373" s="10"/>
      <c r="E373" s="10"/>
      <c r="G373" s="10"/>
      <c r="I373" s="10"/>
      <c r="K373" s="10"/>
      <c r="M373" s="188"/>
      <c r="N373" s="10"/>
    </row>
    <row r="374" spans="2:14" x14ac:dyDescent="0.25">
      <c r="B374" s="1"/>
      <c r="D374" s="10"/>
      <c r="E374" s="10"/>
      <c r="G374" s="10"/>
      <c r="I374" s="10"/>
      <c r="K374" s="10"/>
      <c r="M374" s="188"/>
      <c r="N374" s="10"/>
    </row>
    <row r="375" spans="2:14" x14ac:dyDescent="0.25">
      <c r="B375" s="1"/>
      <c r="D375" s="10"/>
      <c r="E375" s="10"/>
      <c r="G375" s="10"/>
      <c r="I375" s="10"/>
      <c r="K375" s="10"/>
      <c r="M375" s="188"/>
      <c r="N375" s="10"/>
    </row>
    <row r="376" spans="2:14" x14ac:dyDescent="0.25">
      <c r="B376" s="1"/>
      <c r="D376" s="10"/>
      <c r="E376" s="10"/>
      <c r="G376" s="10"/>
      <c r="I376" s="10"/>
      <c r="K376" s="10"/>
      <c r="M376" s="188"/>
      <c r="N376" s="10"/>
    </row>
    <row r="377" spans="2:14" x14ac:dyDescent="0.25">
      <c r="B377" s="1"/>
      <c r="D377" s="10"/>
      <c r="E377" s="10"/>
      <c r="G377" s="10"/>
      <c r="I377" s="10"/>
      <c r="K377" s="10"/>
      <c r="M377" s="188"/>
      <c r="N377" s="10"/>
    </row>
    <row r="378" spans="2:14" x14ac:dyDescent="0.25">
      <c r="B378" s="1"/>
      <c r="D378" s="10"/>
      <c r="E378" s="10"/>
      <c r="G378" s="10"/>
      <c r="I378" s="10"/>
      <c r="K378" s="10"/>
      <c r="M378" s="188"/>
      <c r="N378" s="10"/>
    </row>
    <row r="379" spans="2:14" x14ac:dyDescent="0.25">
      <c r="B379" s="1"/>
      <c r="D379" s="10"/>
      <c r="E379" s="10"/>
      <c r="G379" s="10"/>
      <c r="I379" s="10"/>
      <c r="K379" s="10"/>
      <c r="M379" s="188"/>
      <c r="N379" s="10"/>
    </row>
    <row r="380" spans="2:14" x14ac:dyDescent="0.25">
      <c r="B380" s="1"/>
      <c r="D380" s="10"/>
      <c r="E380" s="10"/>
      <c r="G380" s="10"/>
      <c r="I380" s="10"/>
      <c r="K380" s="10"/>
      <c r="M380" s="188"/>
      <c r="N380" s="10"/>
    </row>
    <row r="381" spans="2:14" x14ac:dyDescent="0.25">
      <c r="B381" s="1"/>
      <c r="D381" s="10"/>
      <c r="E381" s="10"/>
      <c r="G381" s="10"/>
      <c r="I381" s="10"/>
      <c r="K381" s="10"/>
      <c r="M381" s="188"/>
      <c r="N381" s="10"/>
    </row>
    <row r="382" spans="2:14" x14ac:dyDescent="0.25">
      <c r="B382" s="1"/>
      <c r="D382" s="10"/>
      <c r="E382" s="10"/>
      <c r="G382" s="10"/>
      <c r="I382" s="10"/>
      <c r="K382" s="10"/>
      <c r="M382" s="188"/>
      <c r="N382" s="10"/>
    </row>
    <row r="383" spans="2:14" x14ac:dyDescent="0.25">
      <c r="B383" s="1"/>
      <c r="D383" s="10"/>
      <c r="E383" s="10"/>
      <c r="G383" s="10"/>
      <c r="I383" s="10"/>
      <c r="K383" s="10"/>
      <c r="M383" s="188"/>
      <c r="N383" s="10"/>
    </row>
    <row r="384" spans="2:14" x14ac:dyDescent="0.25">
      <c r="B384" s="1"/>
      <c r="D384" s="10"/>
      <c r="E384" s="10"/>
      <c r="G384" s="10"/>
      <c r="I384" s="10"/>
      <c r="K384" s="10"/>
      <c r="M384" s="188"/>
      <c r="N384" s="10"/>
    </row>
    <row r="385" spans="2:14" x14ac:dyDescent="0.25">
      <c r="B385" s="1"/>
      <c r="D385" s="10"/>
      <c r="E385" s="10"/>
      <c r="G385" s="10"/>
      <c r="I385" s="10"/>
      <c r="K385" s="10"/>
      <c r="M385" s="188"/>
      <c r="N385" s="10"/>
    </row>
    <row r="386" spans="2:14" x14ac:dyDescent="0.25">
      <c r="B386" s="1"/>
      <c r="D386" s="10"/>
      <c r="E386" s="10"/>
      <c r="G386" s="10"/>
      <c r="I386" s="10"/>
      <c r="K386" s="10"/>
      <c r="M386" s="188"/>
      <c r="N386" s="10"/>
    </row>
    <row r="387" spans="2:14" x14ac:dyDescent="0.25">
      <c r="B387" s="1"/>
      <c r="D387" s="10"/>
      <c r="E387" s="10"/>
      <c r="G387" s="10"/>
      <c r="I387" s="10"/>
      <c r="K387" s="10"/>
      <c r="M387" s="188"/>
      <c r="N387" s="10"/>
    </row>
    <row r="388" spans="2:14" x14ac:dyDescent="0.25">
      <c r="B388" s="1"/>
      <c r="D388" s="10"/>
      <c r="E388" s="10"/>
      <c r="G388" s="10"/>
      <c r="I388" s="10"/>
      <c r="K388" s="10"/>
      <c r="M388" s="188"/>
      <c r="N388" s="10"/>
    </row>
    <row r="389" spans="2:14" x14ac:dyDescent="0.25">
      <c r="B389" s="1"/>
      <c r="D389" s="10"/>
      <c r="E389" s="10"/>
      <c r="G389" s="10"/>
      <c r="I389" s="10"/>
      <c r="K389" s="10"/>
      <c r="M389" s="188"/>
      <c r="N389" s="10"/>
    </row>
    <row r="390" spans="2:14" x14ac:dyDescent="0.25">
      <c r="B390" s="1"/>
      <c r="D390" s="10"/>
      <c r="E390" s="10"/>
      <c r="G390" s="10"/>
      <c r="I390" s="10"/>
      <c r="K390" s="10"/>
      <c r="M390" s="188"/>
      <c r="N390" s="10"/>
    </row>
    <row r="391" spans="2:14" x14ac:dyDescent="0.25">
      <c r="B391" s="1"/>
      <c r="D391" s="10"/>
      <c r="E391" s="10"/>
      <c r="G391" s="10"/>
      <c r="I391" s="10"/>
      <c r="K391" s="10"/>
      <c r="M391" s="188"/>
      <c r="N391" s="10"/>
    </row>
    <row r="392" spans="2:14" x14ac:dyDescent="0.25">
      <c r="B392" s="1"/>
      <c r="D392" s="10"/>
      <c r="E392" s="10"/>
      <c r="G392" s="10"/>
      <c r="I392" s="10"/>
      <c r="K392" s="10"/>
      <c r="M392" s="188"/>
      <c r="N392" s="10"/>
    </row>
    <row r="393" spans="2:14" x14ac:dyDescent="0.25">
      <c r="B393" s="1"/>
      <c r="D393" s="10"/>
      <c r="E393" s="10"/>
      <c r="G393" s="10"/>
      <c r="I393" s="10"/>
      <c r="K393" s="10"/>
      <c r="M393" s="188"/>
      <c r="N393" s="10"/>
    </row>
    <row r="394" spans="2:14" x14ac:dyDescent="0.25">
      <c r="B394" s="1"/>
      <c r="D394" s="10"/>
      <c r="E394" s="10"/>
      <c r="G394" s="10"/>
      <c r="I394" s="10"/>
      <c r="K394" s="10"/>
      <c r="M394" s="188"/>
      <c r="N394" s="10"/>
    </row>
    <row r="395" spans="2:14" x14ac:dyDescent="0.25">
      <c r="B395" s="1"/>
      <c r="D395" s="10"/>
      <c r="E395" s="10"/>
      <c r="G395" s="10"/>
      <c r="I395" s="10"/>
      <c r="K395" s="10"/>
      <c r="M395" s="188"/>
      <c r="N395" s="10"/>
    </row>
    <row r="396" spans="2:14" x14ac:dyDescent="0.25">
      <c r="B396" s="1"/>
      <c r="D396" s="10"/>
      <c r="E396" s="10"/>
      <c r="G396" s="10"/>
      <c r="I396" s="10"/>
      <c r="K396" s="10"/>
      <c r="M396" s="188"/>
      <c r="N396" s="10"/>
    </row>
    <row r="397" spans="2:14" x14ac:dyDescent="0.25">
      <c r="B397" s="1"/>
      <c r="D397" s="10"/>
      <c r="E397" s="10"/>
      <c r="G397" s="10"/>
      <c r="I397" s="10"/>
      <c r="K397" s="10"/>
      <c r="M397" s="188"/>
      <c r="N397" s="10"/>
    </row>
    <row r="398" spans="2:14" x14ac:dyDescent="0.25">
      <c r="B398" s="1"/>
      <c r="D398" s="10"/>
      <c r="E398" s="10"/>
      <c r="G398" s="10"/>
      <c r="I398" s="10"/>
      <c r="K398" s="10"/>
      <c r="M398" s="188"/>
      <c r="N398" s="10"/>
    </row>
    <row r="399" spans="2:14" x14ac:dyDescent="0.25">
      <c r="B399" s="1"/>
      <c r="D399" s="10"/>
      <c r="E399" s="10"/>
      <c r="G399" s="10"/>
      <c r="I399" s="10"/>
      <c r="K399" s="10"/>
      <c r="M399" s="188"/>
      <c r="N399" s="10"/>
    </row>
    <row r="400" spans="2:14" x14ac:dyDescent="0.25">
      <c r="B400" s="1"/>
      <c r="D400" s="10"/>
      <c r="E400" s="10"/>
      <c r="G400" s="10"/>
      <c r="I400" s="10"/>
      <c r="K400" s="10"/>
      <c r="M400" s="188"/>
      <c r="N400" s="10"/>
    </row>
    <row r="401" spans="2:14" x14ac:dyDescent="0.25">
      <c r="B401" s="1"/>
      <c r="D401" s="10"/>
      <c r="E401" s="10"/>
      <c r="G401" s="10"/>
      <c r="I401" s="10"/>
      <c r="K401" s="10"/>
      <c r="M401" s="188"/>
      <c r="N401" s="10"/>
    </row>
    <row r="402" spans="2:14" x14ac:dyDescent="0.25">
      <c r="B402" s="1"/>
      <c r="D402" s="10"/>
      <c r="E402" s="10"/>
      <c r="G402" s="10"/>
      <c r="I402" s="10"/>
      <c r="K402" s="10"/>
      <c r="M402" s="188"/>
      <c r="N402" s="10"/>
    </row>
    <row r="403" spans="2:14" x14ac:dyDescent="0.25">
      <c r="B403" s="1"/>
      <c r="D403" s="10"/>
      <c r="E403" s="10"/>
      <c r="G403" s="10"/>
      <c r="I403" s="10"/>
      <c r="K403" s="10"/>
      <c r="M403" s="188"/>
      <c r="N403" s="10"/>
    </row>
    <row r="404" spans="2:14" x14ac:dyDescent="0.25">
      <c r="B404" s="1"/>
      <c r="D404" s="10"/>
      <c r="E404" s="10"/>
      <c r="G404" s="10"/>
      <c r="I404" s="10"/>
      <c r="K404" s="10"/>
      <c r="M404" s="188"/>
      <c r="N404" s="10"/>
    </row>
    <row r="405" spans="2:14" x14ac:dyDescent="0.25">
      <c r="B405" s="1"/>
      <c r="D405" s="10"/>
      <c r="E405" s="10"/>
      <c r="G405" s="10"/>
      <c r="I405" s="10"/>
      <c r="K405" s="10"/>
      <c r="M405" s="188"/>
      <c r="N405" s="10"/>
    </row>
    <row r="406" spans="2:14" x14ac:dyDescent="0.25">
      <c r="B406" s="1"/>
      <c r="D406" s="10"/>
      <c r="E406" s="10"/>
      <c r="G406" s="10"/>
      <c r="I406" s="10"/>
      <c r="K406" s="10"/>
      <c r="M406" s="188"/>
      <c r="N406" s="10"/>
    </row>
    <row r="407" spans="2:14" x14ac:dyDescent="0.25">
      <c r="B407" s="1"/>
      <c r="D407" s="10"/>
      <c r="E407" s="10"/>
      <c r="G407" s="10"/>
      <c r="I407" s="10"/>
      <c r="K407" s="10"/>
      <c r="M407" s="188"/>
      <c r="N407" s="10"/>
    </row>
    <row r="408" spans="2:14" x14ac:dyDescent="0.25">
      <c r="B408" s="1"/>
      <c r="D408" s="10"/>
      <c r="E408" s="10"/>
      <c r="G408" s="10"/>
      <c r="I408" s="10"/>
      <c r="K408" s="10"/>
      <c r="M408" s="188"/>
      <c r="N408" s="10"/>
    </row>
    <row r="409" spans="2:14" x14ac:dyDescent="0.25">
      <c r="B409" s="1"/>
      <c r="D409" s="10"/>
      <c r="E409" s="10"/>
      <c r="G409" s="10"/>
      <c r="I409" s="10"/>
      <c r="K409" s="10"/>
      <c r="M409" s="188"/>
      <c r="N409" s="10"/>
    </row>
    <row r="410" spans="2:14" x14ac:dyDescent="0.25">
      <c r="B410" s="1"/>
      <c r="D410" s="10"/>
      <c r="E410" s="10"/>
      <c r="G410" s="10"/>
      <c r="I410" s="10"/>
      <c r="K410" s="10"/>
      <c r="M410" s="188"/>
      <c r="N410" s="10"/>
    </row>
    <row r="411" spans="2:14" x14ac:dyDescent="0.25">
      <c r="B411" s="1"/>
      <c r="D411" s="10"/>
      <c r="E411" s="10"/>
      <c r="G411" s="10"/>
      <c r="I411" s="10"/>
      <c r="K411" s="10"/>
      <c r="M411" s="188"/>
      <c r="N411" s="10"/>
    </row>
    <row r="412" spans="2:14" x14ac:dyDescent="0.25">
      <c r="B412" s="1"/>
      <c r="D412" s="10"/>
      <c r="E412" s="10"/>
      <c r="G412" s="10"/>
      <c r="I412" s="10"/>
      <c r="K412" s="10"/>
      <c r="M412" s="188"/>
      <c r="N412" s="10"/>
    </row>
    <row r="413" spans="2:14" x14ac:dyDescent="0.25">
      <c r="B413" s="1"/>
      <c r="D413" s="10"/>
      <c r="E413" s="10"/>
      <c r="G413" s="10"/>
      <c r="I413" s="10"/>
      <c r="K413" s="10"/>
      <c r="M413" s="188"/>
      <c r="N413" s="10"/>
    </row>
    <row r="414" spans="2:14" x14ac:dyDescent="0.25">
      <c r="B414" s="1"/>
      <c r="D414" s="10"/>
      <c r="E414" s="10"/>
      <c r="G414" s="10"/>
      <c r="I414" s="10"/>
      <c r="K414" s="10"/>
      <c r="M414" s="188"/>
      <c r="N414" s="10"/>
    </row>
    <row r="415" spans="2:14" x14ac:dyDescent="0.25">
      <c r="B415" s="1"/>
      <c r="D415" s="10"/>
      <c r="E415" s="10"/>
      <c r="G415" s="10"/>
      <c r="I415" s="10"/>
      <c r="K415" s="10"/>
      <c r="M415" s="188"/>
      <c r="N415" s="10"/>
    </row>
    <row r="416" spans="2:14" x14ac:dyDescent="0.25">
      <c r="B416" s="1"/>
      <c r="D416" s="10"/>
      <c r="E416" s="10"/>
      <c r="G416" s="10"/>
      <c r="I416" s="10"/>
      <c r="K416" s="10"/>
      <c r="M416" s="188"/>
      <c r="N416" s="10"/>
    </row>
    <row r="417" spans="2:14" x14ac:dyDescent="0.25">
      <c r="B417" s="1"/>
      <c r="D417" s="10"/>
      <c r="E417" s="10"/>
      <c r="G417" s="10"/>
      <c r="I417" s="10"/>
      <c r="K417" s="10"/>
      <c r="M417" s="188"/>
      <c r="N417" s="10"/>
    </row>
    <row r="418" spans="2:14" x14ac:dyDescent="0.25">
      <c r="B418" s="1"/>
      <c r="D418" s="10"/>
      <c r="E418" s="10"/>
      <c r="G418" s="10"/>
      <c r="I418" s="10"/>
      <c r="K418" s="10"/>
      <c r="M418" s="188"/>
      <c r="N418" s="10"/>
    </row>
    <row r="419" spans="2:14" x14ac:dyDescent="0.25">
      <c r="B419" s="1"/>
      <c r="D419" s="10"/>
      <c r="E419" s="10"/>
      <c r="G419" s="10"/>
      <c r="I419" s="10"/>
      <c r="K419" s="10"/>
      <c r="M419" s="188"/>
      <c r="N419" s="10"/>
    </row>
    <row r="420" spans="2:14" x14ac:dyDescent="0.25">
      <c r="B420" s="1"/>
      <c r="D420" s="10"/>
      <c r="E420" s="10"/>
      <c r="G420" s="10"/>
      <c r="I420" s="10"/>
      <c r="K420" s="10"/>
      <c r="M420" s="188"/>
      <c r="N420" s="10"/>
    </row>
    <row r="421" spans="2:14" x14ac:dyDescent="0.25">
      <c r="B421" s="1"/>
      <c r="D421" s="10"/>
      <c r="E421" s="10"/>
      <c r="G421" s="10"/>
      <c r="I421" s="10"/>
      <c r="K421" s="10"/>
      <c r="M421" s="188"/>
      <c r="N421" s="10"/>
    </row>
    <row r="422" spans="2:14" x14ac:dyDescent="0.25">
      <c r="B422" s="1"/>
      <c r="D422" s="10"/>
      <c r="E422" s="10"/>
      <c r="G422" s="10"/>
      <c r="I422" s="10"/>
      <c r="K422" s="10"/>
      <c r="M422" s="188"/>
      <c r="N422" s="10"/>
    </row>
    <row r="423" spans="2:14" x14ac:dyDescent="0.25">
      <c r="B423" s="1"/>
      <c r="D423" s="10"/>
      <c r="E423" s="10"/>
      <c r="G423" s="10"/>
      <c r="I423" s="10"/>
      <c r="K423" s="10"/>
      <c r="M423" s="188"/>
      <c r="N423" s="10"/>
    </row>
    <row r="424" spans="2:14" x14ac:dyDescent="0.25">
      <c r="B424" s="1"/>
      <c r="D424" s="10"/>
      <c r="E424" s="10"/>
      <c r="G424" s="10"/>
      <c r="I424" s="10"/>
      <c r="K424" s="10"/>
      <c r="M424" s="188"/>
      <c r="N424" s="10"/>
    </row>
    <row r="425" spans="2:14" x14ac:dyDescent="0.25">
      <c r="B425" s="1"/>
      <c r="D425" s="10"/>
      <c r="E425" s="10"/>
      <c r="G425" s="10"/>
      <c r="I425" s="10"/>
      <c r="K425" s="10"/>
      <c r="M425" s="188"/>
      <c r="N425" s="10"/>
    </row>
    <row r="426" spans="2:14" x14ac:dyDescent="0.25">
      <c r="B426" s="1"/>
      <c r="D426" s="10"/>
      <c r="E426" s="10"/>
      <c r="G426" s="10"/>
      <c r="I426" s="10"/>
      <c r="K426" s="10"/>
      <c r="M426" s="188"/>
      <c r="N426" s="10"/>
    </row>
    <row r="427" spans="2:14" x14ac:dyDescent="0.25">
      <c r="B427" s="1"/>
      <c r="D427" s="10"/>
      <c r="E427" s="10"/>
      <c r="G427" s="10"/>
      <c r="I427" s="10"/>
      <c r="K427" s="10"/>
      <c r="M427" s="188"/>
      <c r="N427" s="10"/>
    </row>
    <row r="428" spans="2:14" x14ac:dyDescent="0.25">
      <c r="B428" s="1"/>
      <c r="D428" s="10"/>
      <c r="E428" s="10"/>
      <c r="G428" s="10"/>
      <c r="I428" s="10"/>
      <c r="K428" s="10"/>
      <c r="M428" s="188"/>
      <c r="N428" s="10"/>
    </row>
    <row r="429" spans="2:14" x14ac:dyDescent="0.25">
      <c r="B429" s="1"/>
      <c r="D429" s="10"/>
      <c r="E429" s="10"/>
      <c r="G429" s="10"/>
      <c r="I429" s="10"/>
      <c r="K429" s="10"/>
      <c r="M429" s="188"/>
      <c r="N429" s="10"/>
    </row>
    <row r="430" spans="2:14" x14ac:dyDescent="0.25">
      <c r="B430" s="1"/>
      <c r="D430" s="10"/>
      <c r="E430" s="10"/>
      <c r="G430" s="10"/>
      <c r="I430" s="10"/>
      <c r="K430" s="10"/>
      <c r="M430" s="188"/>
      <c r="N430" s="10"/>
    </row>
    <row r="431" spans="2:14" x14ac:dyDescent="0.25">
      <c r="B431" s="1"/>
      <c r="D431" s="10"/>
      <c r="E431" s="10"/>
      <c r="G431" s="10"/>
      <c r="I431" s="10"/>
      <c r="K431" s="10"/>
      <c r="M431" s="188"/>
      <c r="N431" s="10"/>
    </row>
    <row r="432" spans="2:14" x14ac:dyDescent="0.25">
      <c r="B432" s="1"/>
      <c r="D432" s="10"/>
      <c r="E432" s="10"/>
      <c r="G432" s="10"/>
      <c r="I432" s="10"/>
      <c r="K432" s="10"/>
      <c r="M432" s="188"/>
      <c r="N432" s="10"/>
    </row>
    <row r="433" spans="2:14" x14ac:dyDescent="0.25">
      <c r="B433" s="1"/>
      <c r="D433" s="10"/>
      <c r="E433" s="10"/>
      <c r="G433" s="10"/>
      <c r="I433" s="10"/>
      <c r="K433" s="10"/>
      <c r="M433" s="188"/>
      <c r="N433" s="10"/>
    </row>
    <row r="434" spans="2:14" x14ac:dyDescent="0.25">
      <c r="B434" s="1"/>
      <c r="D434" s="10"/>
      <c r="E434" s="10"/>
      <c r="G434" s="10"/>
      <c r="I434" s="10"/>
      <c r="K434" s="10"/>
      <c r="M434" s="188"/>
      <c r="N434" s="10"/>
    </row>
    <row r="435" spans="2:14" x14ac:dyDescent="0.25">
      <c r="B435" s="1"/>
      <c r="D435" s="10"/>
      <c r="E435" s="10"/>
      <c r="G435" s="10"/>
      <c r="I435" s="10"/>
      <c r="K435" s="10"/>
      <c r="M435" s="188"/>
      <c r="N435" s="10"/>
    </row>
    <row r="436" spans="2:14" x14ac:dyDescent="0.25">
      <c r="B436" s="1"/>
      <c r="D436" s="10"/>
      <c r="E436" s="10"/>
      <c r="G436" s="10"/>
      <c r="I436" s="10"/>
      <c r="K436" s="10"/>
      <c r="M436" s="188"/>
      <c r="N436" s="10"/>
    </row>
    <row r="437" spans="2:14" x14ac:dyDescent="0.25">
      <c r="B437" s="1"/>
      <c r="D437" s="10"/>
      <c r="E437" s="10"/>
      <c r="G437" s="10"/>
      <c r="I437" s="10"/>
      <c r="K437" s="10"/>
      <c r="M437" s="188"/>
      <c r="N437" s="10"/>
    </row>
    <row r="438" spans="2:14" x14ac:dyDescent="0.25">
      <c r="B438" s="1"/>
      <c r="D438" s="10"/>
      <c r="E438" s="10"/>
      <c r="G438" s="10"/>
      <c r="I438" s="10"/>
      <c r="K438" s="10"/>
      <c r="M438" s="188"/>
      <c r="N438" s="10"/>
    </row>
    <row r="439" spans="2:14" x14ac:dyDescent="0.25">
      <c r="B439" s="1"/>
      <c r="D439" s="10"/>
      <c r="E439" s="10"/>
      <c r="G439" s="10"/>
      <c r="I439" s="10"/>
      <c r="K439" s="10"/>
      <c r="M439" s="188"/>
      <c r="N439" s="10"/>
    </row>
    <row r="440" spans="2:14" x14ac:dyDescent="0.25">
      <c r="B440" s="1"/>
      <c r="D440" s="10"/>
      <c r="E440" s="10"/>
      <c r="G440" s="10"/>
      <c r="I440" s="10"/>
      <c r="K440" s="10"/>
      <c r="M440" s="188"/>
      <c r="N440" s="10"/>
    </row>
    <row r="441" spans="2:14" x14ac:dyDescent="0.25">
      <c r="B441" s="1"/>
      <c r="D441" s="10"/>
      <c r="E441" s="10"/>
      <c r="G441" s="10"/>
      <c r="I441" s="10"/>
      <c r="K441" s="10"/>
      <c r="M441" s="188"/>
      <c r="N441" s="10"/>
    </row>
    <row r="442" spans="2:14" x14ac:dyDescent="0.25">
      <c r="B442" s="1"/>
      <c r="D442" s="10"/>
      <c r="E442" s="10"/>
      <c r="G442" s="10"/>
      <c r="I442" s="10"/>
      <c r="K442" s="10"/>
      <c r="M442" s="188"/>
      <c r="N442" s="10"/>
    </row>
    <row r="443" spans="2:14" x14ac:dyDescent="0.25">
      <c r="B443" s="1"/>
      <c r="D443" s="10"/>
      <c r="E443" s="10"/>
      <c r="G443" s="10"/>
      <c r="I443" s="10"/>
      <c r="K443" s="10"/>
      <c r="M443" s="188"/>
      <c r="N443" s="10"/>
    </row>
    <row r="444" spans="2:14" x14ac:dyDescent="0.25">
      <c r="B444" s="1"/>
      <c r="D444" s="10"/>
      <c r="E444" s="10"/>
      <c r="G444" s="10"/>
      <c r="I444" s="10"/>
      <c r="K444" s="10"/>
      <c r="M444" s="188"/>
      <c r="N444" s="10"/>
    </row>
    <row r="445" spans="2:14" x14ac:dyDescent="0.25">
      <c r="B445" s="1"/>
      <c r="D445" s="10"/>
      <c r="E445" s="10"/>
      <c r="G445" s="10"/>
      <c r="I445" s="10"/>
      <c r="K445" s="10"/>
      <c r="M445" s="188"/>
      <c r="N445" s="10"/>
    </row>
    <row r="446" spans="2:14" x14ac:dyDescent="0.25">
      <c r="B446" s="1"/>
      <c r="D446" s="10"/>
      <c r="E446" s="10"/>
      <c r="G446" s="10"/>
      <c r="I446" s="10"/>
      <c r="K446" s="10"/>
      <c r="M446" s="188"/>
      <c r="N446" s="10"/>
    </row>
    <row r="447" spans="2:14" x14ac:dyDescent="0.25">
      <c r="B447" s="1"/>
      <c r="D447" s="10"/>
      <c r="E447" s="10"/>
      <c r="G447" s="10"/>
      <c r="I447" s="10"/>
      <c r="K447" s="10"/>
      <c r="M447" s="188"/>
      <c r="N447" s="10"/>
    </row>
    <row r="448" spans="2:14" x14ac:dyDescent="0.25">
      <c r="B448" s="1"/>
      <c r="D448" s="10"/>
      <c r="E448" s="10"/>
      <c r="G448" s="10"/>
      <c r="I448" s="10"/>
      <c r="K448" s="10"/>
      <c r="M448" s="188"/>
      <c r="N448" s="10"/>
    </row>
    <row r="449" spans="2:14" x14ac:dyDescent="0.25">
      <c r="B449" s="1"/>
      <c r="D449" s="10"/>
      <c r="E449" s="10"/>
      <c r="G449" s="10"/>
      <c r="I449" s="10"/>
      <c r="K449" s="10"/>
      <c r="M449" s="188"/>
      <c r="N449" s="10"/>
    </row>
    <row r="450" spans="2:14" x14ac:dyDescent="0.25">
      <c r="B450" s="1"/>
      <c r="D450" s="10"/>
      <c r="E450" s="10"/>
      <c r="G450" s="10"/>
      <c r="I450" s="10"/>
      <c r="K450" s="10"/>
      <c r="M450" s="188"/>
      <c r="N450" s="10"/>
    </row>
    <row r="451" spans="2:14" x14ac:dyDescent="0.25">
      <c r="B451" s="1"/>
      <c r="D451" s="10"/>
      <c r="E451" s="10"/>
      <c r="G451" s="10"/>
      <c r="I451" s="10"/>
      <c r="K451" s="10"/>
      <c r="M451" s="188"/>
      <c r="N451" s="10"/>
    </row>
    <row r="452" spans="2:14" x14ac:dyDescent="0.25">
      <c r="B452" s="1"/>
      <c r="D452" s="10"/>
      <c r="E452" s="10"/>
      <c r="G452" s="10"/>
      <c r="I452" s="10"/>
      <c r="K452" s="10"/>
      <c r="M452" s="188"/>
      <c r="N452" s="10"/>
    </row>
    <row r="453" spans="2:14" x14ac:dyDescent="0.25">
      <c r="B453" s="1"/>
      <c r="D453" s="10"/>
      <c r="E453" s="10"/>
      <c r="G453" s="10"/>
      <c r="I453" s="10"/>
      <c r="K453" s="10"/>
      <c r="M453" s="188"/>
      <c r="N453" s="10"/>
    </row>
    <row r="454" spans="2:14" x14ac:dyDescent="0.25">
      <c r="B454" s="1"/>
      <c r="D454" s="10"/>
      <c r="E454" s="10"/>
      <c r="G454" s="10"/>
      <c r="I454" s="10"/>
      <c r="K454" s="10"/>
      <c r="M454" s="188"/>
      <c r="N454" s="10"/>
    </row>
    <row r="455" spans="2:14" x14ac:dyDescent="0.25">
      <c r="B455" s="1"/>
      <c r="D455" s="10"/>
      <c r="E455" s="10"/>
      <c r="G455" s="10"/>
      <c r="I455" s="10"/>
      <c r="K455" s="10"/>
      <c r="M455" s="188"/>
      <c r="N455" s="10"/>
    </row>
    <row r="456" spans="2:14" x14ac:dyDescent="0.25">
      <c r="B456" s="1"/>
      <c r="D456" s="10"/>
      <c r="E456" s="10"/>
      <c r="G456" s="10"/>
      <c r="I456" s="10"/>
      <c r="K456" s="10"/>
      <c r="M456" s="188"/>
      <c r="N456" s="10"/>
    </row>
    <row r="457" spans="2:14" x14ac:dyDescent="0.25">
      <c r="B457" s="1"/>
      <c r="D457" s="10"/>
      <c r="E457" s="10"/>
      <c r="G457" s="10"/>
      <c r="I457" s="10"/>
      <c r="K457" s="10"/>
      <c r="M457" s="188"/>
      <c r="N457" s="10"/>
    </row>
    <row r="458" spans="2:14" x14ac:dyDescent="0.25">
      <c r="B458" s="1"/>
      <c r="D458" s="10"/>
      <c r="E458" s="10"/>
      <c r="G458" s="10"/>
      <c r="I458" s="10"/>
      <c r="K458" s="10"/>
      <c r="M458" s="188"/>
      <c r="N458" s="10"/>
    </row>
    <row r="459" spans="2:14" x14ac:dyDescent="0.25">
      <c r="B459" s="1"/>
      <c r="D459" s="10"/>
      <c r="E459" s="10"/>
      <c r="G459" s="10"/>
      <c r="I459" s="10"/>
      <c r="K459" s="10"/>
      <c r="M459" s="188"/>
      <c r="N459" s="10"/>
    </row>
    <row r="460" spans="2:14" x14ac:dyDescent="0.25">
      <c r="B460" s="1"/>
      <c r="D460" s="10"/>
      <c r="E460" s="10"/>
      <c r="G460" s="10"/>
      <c r="I460" s="10"/>
      <c r="K460" s="10"/>
      <c r="M460" s="188"/>
      <c r="N460" s="10"/>
    </row>
    <row r="461" spans="2:14" x14ac:dyDescent="0.25">
      <c r="B461" s="1"/>
      <c r="D461" s="10"/>
      <c r="E461" s="10"/>
      <c r="G461" s="10"/>
      <c r="I461" s="10"/>
      <c r="K461" s="10"/>
      <c r="M461" s="188"/>
      <c r="N461" s="10"/>
    </row>
    <row r="462" spans="2:14" x14ac:dyDescent="0.25">
      <c r="B462" s="1"/>
      <c r="D462" s="10"/>
      <c r="E462" s="10"/>
      <c r="G462" s="10"/>
      <c r="I462" s="10"/>
      <c r="K462" s="10"/>
      <c r="M462" s="188"/>
      <c r="N462" s="10"/>
    </row>
    <row r="463" spans="2:14" x14ac:dyDescent="0.25">
      <c r="B463" s="1"/>
      <c r="D463" s="10"/>
      <c r="E463" s="10"/>
      <c r="G463" s="10"/>
      <c r="I463" s="10"/>
      <c r="K463" s="10"/>
      <c r="M463" s="188"/>
      <c r="N463" s="10"/>
    </row>
    <row r="464" spans="2:14" x14ac:dyDescent="0.25">
      <c r="B464" s="1"/>
      <c r="D464" s="10"/>
      <c r="E464" s="10"/>
      <c r="G464" s="10"/>
      <c r="I464" s="10"/>
      <c r="K464" s="10"/>
      <c r="M464" s="188"/>
      <c r="N464" s="10"/>
    </row>
    <row r="465" spans="2:14" x14ac:dyDescent="0.25">
      <c r="B465" s="1"/>
      <c r="D465" s="10"/>
      <c r="E465" s="10"/>
      <c r="G465" s="10"/>
      <c r="I465" s="10"/>
      <c r="K465" s="10"/>
      <c r="M465" s="188"/>
      <c r="N465" s="10"/>
    </row>
    <row r="466" spans="2:14" x14ac:dyDescent="0.25">
      <c r="B466" s="1"/>
      <c r="D466" s="10"/>
      <c r="E466" s="10"/>
      <c r="G466" s="10"/>
      <c r="I466" s="10"/>
      <c r="K466" s="10"/>
      <c r="M466" s="188"/>
      <c r="N466" s="10"/>
    </row>
    <row r="467" spans="2:14" x14ac:dyDescent="0.25">
      <c r="B467" s="1"/>
      <c r="D467" s="10"/>
      <c r="E467" s="10"/>
      <c r="G467" s="10"/>
      <c r="I467" s="10"/>
      <c r="K467" s="10"/>
      <c r="M467" s="188"/>
      <c r="N467" s="10"/>
    </row>
    <row r="468" spans="2:14" x14ac:dyDescent="0.25">
      <c r="B468" s="1"/>
      <c r="D468" s="10"/>
      <c r="E468" s="10"/>
      <c r="G468" s="10"/>
      <c r="I468" s="10"/>
      <c r="K468" s="10"/>
      <c r="M468" s="188"/>
      <c r="N468" s="10"/>
    </row>
    <row r="469" spans="2:14" x14ac:dyDescent="0.25">
      <c r="B469" s="1"/>
      <c r="D469" s="10"/>
      <c r="E469" s="10"/>
      <c r="G469" s="10"/>
      <c r="I469" s="10"/>
      <c r="K469" s="10"/>
      <c r="M469" s="188"/>
      <c r="N469" s="10"/>
    </row>
    <row r="470" spans="2:14" x14ac:dyDescent="0.25">
      <c r="B470" s="1"/>
      <c r="D470" s="10"/>
      <c r="E470" s="10"/>
      <c r="G470" s="10"/>
      <c r="I470" s="10"/>
      <c r="K470" s="10"/>
      <c r="M470" s="188"/>
      <c r="N470" s="10"/>
    </row>
    <row r="471" spans="2:14" x14ac:dyDescent="0.25">
      <c r="B471" s="1"/>
      <c r="D471" s="10"/>
      <c r="E471" s="10"/>
      <c r="G471" s="10"/>
      <c r="I471" s="10"/>
      <c r="K471" s="10"/>
      <c r="M471" s="188"/>
      <c r="N471" s="10"/>
    </row>
    <row r="472" spans="2:14" x14ac:dyDescent="0.25">
      <c r="B472" s="1"/>
      <c r="D472" s="10"/>
      <c r="E472" s="10"/>
      <c r="G472" s="10"/>
      <c r="I472" s="10"/>
      <c r="K472" s="10"/>
      <c r="M472" s="188"/>
      <c r="N472" s="10"/>
    </row>
    <row r="473" spans="2:14" x14ac:dyDescent="0.25">
      <c r="B473" s="1"/>
      <c r="D473" s="10"/>
      <c r="E473" s="10"/>
      <c r="G473" s="10"/>
      <c r="I473" s="10"/>
      <c r="K473" s="10"/>
      <c r="M473" s="188"/>
      <c r="N473" s="10"/>
    </row>
    <row r="474" spans="2:14" x14ac:dyDescent="0.25">
      <c r="B474" s="1"/>
      <c r="D474" s="10"/>
      <c r="E474" s="10"/>
      <c r="G474" s="10"/>
      <c r="I474" s="10"/>
      <c r="K474" s="10"/>
      <c r="M474" s="188"/>
      <c r="N474" s="10"/>
    </row>
    <row r="475" spans="2:14" x14ac:dyDescent="0.25">
      <c r="B475" s="1"/>
      <c r="D475" s="10"/>
      <c r="E475" s="10"/>
      <c r="G475" s="10"/>
      <c r="I475" s="10"/>
      <c r="K475" s="10"/>
      <c r="M475" s="188"/>
      <c r="N475" s="10"/>
    </row>
    <row r="476" spans="2:14" x14ac:dyDescent="0.25">
      <c r="B476" s="1"/>
      <c r="D476" s="10"/>
      <c r="E476" s="10"/>
      <c r="G476" s="10"/>
      <c r="I476" s="10"/>
      <c r="K476" s="10"/>
      <c r="M476" s="188"/>
      <c r="N476" s="10"/>
    </row>
    <row r="477" spans="2:14" x14ac:dyDescent="0.25">
      <c r="B477" s="1"/>
      <c r="D477" s="10"/>
      <c r="E477" s="10"/>
      <c r="G477" s="10"/>
      <c r="I477" s="10"/>
      <c r="K477" s="10"/>
      <c r="M477" s="188"/>
      <c r="N477" s="10"/>
    </row>
    <row r="478" spans="2:14" x14ac:dyDescent="0.25">
      <c r="B478" s="1"/>
      <c r="D478" s="10"/>
      <c r="E478" s="10"/>
      <c r="G478" s="10"/>
      <c r="I478" s="10"/>
      <c r="K478" s="10"/>
      <c r="M478" s="188"/>
      <c r="N478" s="10"/>
    </row>
    <row r="479" spans="2:14" x14ac:dyDescent="0.25">
      <c r="B479" s="1"/>
      <c r="D479" s="10"/>
      <c r="E479" s="10"/>
      <c r="G479" s="10"/>
      <c r="I479" s="10"/>
      <c r="K479" s="10"/>
      <c r="M479" s="188"/>
      <c r="N479" s="10"/>
    </row>
    <row r="480" spans="2:14" x14ac:dyDescent="0.25">
      <c r="B480" s="1"/>
      <c r="D480" s="10"/>
      <c r="E480" s="10"/>
      <c r="G480" s="10"/>
      <c r="I480" s="10"/>
      <c r="K480" s="10"/>
      <c r="M480" s="188"/>
      <c r="N480" s="10"/>
    </row>
    <row r="481" spans="2:14" x14ac:dyDescent="0.25">
      <c r="B481" s="1"/>
      <c r="D481" s="10"/>
      <c r="E481" s="10"/>
      <c r="G481" s="10"/>
      <c r="I481" s="10"/>
      <c r="K481" s="10"/>
      <c r="M481" s="188"/>
      <c r="N481" s="10"/>
    </row>
    <row r="482" spans="2:14" x14ac:dyDescent="0.25">
      <c r="B482" s="1"/>
      <c r="D482" s="10"/>
      <c r="E482" s="10"/>
      <c r="G482" s="10"/>
      <c r="I482" s="10"/>
      <c r="K482" s="10"/>
      <c r="M482" s="188"/>
      <c r="N482" s="10"/>
    </row>
    <row r="483" spans="2:14" x14ac:dyDescent="0.25">
      <c r="B483" s="1"/>
      <c r="D483" s="10"/>
      <c r="E483" s="10"/>
      <c r="G483" s="10"/>
      <c r="I483" s="10"/>
      <c r="K483" s="10"/>
      <c r="M483" s="188"/>
      <c r="N483" s="10"/>
    </row>
    <row r="484" spans="2:14" x14ac:dyDescent="0.25">
      <c r="B484" s="1"/>
      <c r="D484" s="10"/>
      <c r="E484" s="10"/>
      <c r="G484" s="10"/>
      <c r="I484" s="10"/>
      <c r="K484" s="10"/>
      <c r="M484" s="188"/>
      <c r="N484" s="10"/>
    </row>
    <row r="485" spans="2:14" x14ac:dyDescent="0.25">
      <c r="B485" s="1"/>
      <c r="D485" s="10"/>
      <c r="E485" s="10"/>
      <c r="G485" s="10"/>
      <c r="I485" s="10"/>
      <c r="K485" s="10"/>
      <c r="M485" s="188"/>
      <c r="N485" s="10"/>
    </row>
    <row r="486" spans="2:14" x14ac:dyDescent="0.25">
      <c r="B486" s="1"/>
      <c r="D486" s="10"/>
      <c r="E486" s="10"/>
      <c r="G486" s="10"/>
      <c r="I486" s="10"/>
      <c r="K486" s="10"/>
      <c r="M486" s="188"/>
      <c r="N486" s="10"/>
    </row>
    <row r="487" spans="2:14" x14ac:dyDescent="0.25">
      <c r="B487" s="1"/>
      <c r="D487" s="10"/>
      <c r="E487" s="10"/>
      <c r="G487" s="10"/>
      <c r="I487" s="10"/>
      <c r="K487" s="10"/>
      <c r="M487" s="188"/>
      <c r="N487" s="10"/>
    </row>
    <row r="488" spans="2:14" x14ac:dyDescent="0.25">
      <c r="B488" s="1"/>
      <c r="D488" s="10"/>
      <c r="E488" s="10"/>
      <c r="G488" s="10"/>
      <c r="I488" s="10"/>
      <c r="K488" s="10"/>
      <c r="M488" s="188"/>
      <c r="N488" s="10"/>
    </row>
    <row r="489" spans="2:14" x14ac:dyDescent="0.25">
      <c r="B489" s="1"/>
      <c r="D489" s="10"/>
      <c r="E489" s="10"/>
      <c r="G489" s="10"/>
      <c r="I489" s="10"/>
      <c r="K489" s="10"/>
      <c r="M489" s="188"/>
      <c r="N489" s="10"/>
    </row>
    <row r="490" spans="2:14" x14ac:dyDescent="0.25">
      <c r="B490" s="1"/>
      <c r="D490" s="10"/>
      <c r="E490" s="10"/>
      <c r="G490" s="10"/>
      <c r="I490" s="10"/>
      <c r="K490" s="10"/>
      <c r="M490" s="188"/>
      <c r="N490" s="10"/>
    </row>
    <row r="491" spans="2:14" x14ac:dyDescent="0.25">
      <c r="B491" s="1"/>
      <c r="D491" s="10"/>
      <c r="E491" s="10"/>
      <c r="G491" s="10"/>
      <c r="I491" s="10"/>
      <c r="K491" s="10"/>
      <c r="M491" s="188"/>
      <c r="N491" s="10"/>
    </row>
    <row r="492" spans="2:14" x14ac:dyDescent="0.25">
      <c r="B492" s="1"/>
      <c r="D492" s="10"/>
      <c r="E492" s="10"/>
      <c r="G492" s="10"/>
      <c r="I492" s="10"/>
      <c r="K492" s="10"/>
      <c r="M492" s="188"/>
      <c r="N492" s="10"/>
    </row>
    <row r="493" spans="2:14" x14ac:dyDescent="0.25">
      <c r="B493" s="1"/>
      <c r="D493" s="10"/>
      <c r="E493" s="10"/>
      <c r="G493" s="10"/>
      <c r="I493" s="10"/>
      <c r="K493" s="10"/>
      <c r="M493" s="188"/>
      <c r="N493" s="10"/>
    </row>
    <row r="494" spans="2:14" x14ac:dyDescent="0.25">
      <c r="B494" s="1"/>
      <c r="D494" s="10"/>
      <c r="E494" s="10"/>
      <c r="G494" s="10"/>
      <c r="I494" s="10"/>
      <c r="K494" s="10"/>
      <c r="M494" s="188"/>
      <c r="N494" s="10"/>
    </row>
    <row r="495" spans="2:14" x14ac:dyDescent="0.25">
      <c r="B495" s="1"/>
      <c r="D495" s="10"/>
      <c r="E495" s="10"/>
      <c r="G495" s="10"/>
      <c r="I495" s="10"/>
      <c r="K495" s="10"/>
      <c r="M495" s="188"/>
      <c r="N495" s="10"/>
    </row>
    <row r="496" spans="2:14" x14ac:dyDescent="0.25">
      <c r="B496" s="1"/>
      <c r="D496" s="10"/>
      <c r="E496" s="10"/>
      <c r="G496" s="10"/>
      <c r="I496" s="10"/>
      <c r="K496" s="10"/>
      <c r="M496" s="188"/>
      <c r="N496" s="10"/>
    </row>
    <row r="497" spans="2:14" x14ac:dyDescent="0.25">
      <c r="B497" s="1"/>
      <c r="D497" s="10"/>
      <c r="E497" s="10"/>
      <c r="G497" s="10"/>
      <c r="I497" s="10"/>
      <c r="K497" s="10"/>
      <c r="M497" s="188"/>
      <c r="N497" s="10"/>
    </row>
    <row r="498" spans="2:14" x14ac:dyDescent="0.25">
      <c r="B498" s="1"/>
      <c r="D498" s="10"/>
      <c r="E498" s="10"/>
      <c r="G498" s="10"/>
      <c r="I498" s="10"/>
      <c r="K498" s="10"/>
      <c r="M498" s="188"/>
      <c r="N498" s="10"/>
    </row>
    <row r="499" spans="2:14" x14ac:dyDescent="0.25">
      <c r="B499" s="1"/>
      <c r="D499" s="10"/>
      <c r="E499" s="10"/>
      <c r="G499" s="10"/>
      <c r="I499" s="10"/>
      <c r="K499" s="10"/>
      <c r="M499" s="188"/>
      <c r="N499" s="10"/>
    </row>
    <row r="500" spans="2:14" x14ac:dyDescent="0.25">
      <c r="B500" s="1"/>
      <c r="D500" s="10"/>
      <c r="E500" s="10"/>
      <c r="G500" s="10"/>
      <c r="I500" s="10"/>
      <c r="K500" s="10"/>
      <c r="M500" s="188"/>
      <c r="N500" s="10"/>
    </row>
    <row r="501" spans="2:14" x14ac:dyDescent="0.25">
      <c r="B501" s="1"/>
      <c r="D501" s="10"/>
      <c r="E501" s="10"/>
      <c r="G501" s="10"/>
      <c r="I501" s="10"/>
      <c r="K501" s="10"/>
      <c r="M501" s="188"/>
      <c r="N501" s="10"/>
    </row>
    <row r="502" spans="2:14" x14ac:dyDescent="0.25">
      <c r="B502" s="1"/>
      <c r="D502" s="10"/>
      <c r="E502" s="10"/>
      <c r="G502" s="10"/>
      <c r="I502" s="10"/>
      <c r="K502" s="10"/>
      <c r="M502" s="188"/>
      <c r="N502" s="10"/>
    </row>
    <row r="503" spans="2:14" x14ac:dyDescent="0.25">
      <c r="B503" s="1"/>
      <c r="D503" s="10"/>
      <c r="E503" s="10"/>
      <c r="G503" s="10"/>
      <c r="I503" s="10"/>
      <c r="K503" s="10"/>
      <c r="M503" s="188"/>
      <c r="N503" s="10"/>
    </row>
    <row r="504" spans="2:14" x14ac:dyDescent="0.25">
      <c r="B504" s="1"/>
      <c r="D504" s="10"/>
      <c r="E504" s="10"/>
      <c r="G504" s="10"/>
      <c r="I504" s="10"/>
      <c r="K504" s="10"/>
      <c r="M504" s="188"/>
      <c r="N504" s="10"/>
    </row>
    <row r="505" spans="2:14" x14ac:dyDescent="0.25">
      <c r="B505" s="1"/>
      <c r="D505" s="10"/>
      <c r="E505" s="10"/>
      <c r="G505" s="10"/>
      <c r="I505" s="10"/>
      <c r="K505" s="10"/>
      <c r="M505" s="188"/>
      <c r="N505" s="10"/>
    </row>
    <row r="506" spans="2:14" x14ac:dyDescent="0.25">
      <c r="B506" s="1"/>
      <c r="D506" s="10"/>
      <c r="E506" s="10"/>
      <c r="G506" s="10"/>
      <c r="I506" s="10"/>
      <c r="K506" s="10"/>
      <c r="M506" s="188"/>
      <c r="N506" s="10"/>
    </row>
    <row r="507" spans="2:14" x14ac:dyDescent="0.25">
      <c r="B507" s="1"/>
      <c r="D507" s="10"/>
      <c r="E507" s="10"/>
      <c r="G507" s="10"/>
      <c r="I507" s="10"/>
      <c r="K507" s="10"/>
      <c r="M507" s="188"/>
      <c r="N507" s="10"/>
    </row>
    <row r="508" spans="2:14" x14ac:dyDescent="0.25">
      <c r="B508" s="1"/>
      <c r="D508" s="10"/>
      <c r="E508" s="10"/>
      <c r="G508" s="10"/>
      <c r="I508" s="10"/>
      <c r="K508" s="10"/>
      <c r="M508" s="188"/>
      <c r="N508" s="10"/>
    </row>
    <row r="509" spans="2:14" x14ac:dyDescent="0.25">
      <c r="B509" s="1"/>
      <c r="D509" s="10"/>
      <c r="E509" s="10"/>
      <c r="G509" s="10"/>
      <c r="I509" s="10"/>
      <c r="K509" s="10"/>
      <c r="M509" s="188"/>
      <c r="N509" s="10"/>
    </row>
    <row r="510" spans="2:14" x14ac:dyDescent="0.25">
      <c r="B510" s="1"/>
      <c r="D510" s="10"/>
      <c r="E510" s="10"/>
      <c r="G510" s="10"/>
      <c r="I510" s="10"/>
      <c r="K510" s="10"/>
      <c r="M510" s="188"/>
      <c r="N510" s="10"/>
    </row>
    <row r="511" spans="2:14" x14ac:dyDescent="0.25">
      <c r="B511" s="1"/>
      <c r="D511" s="10"/>
      <c r="E511" s="10"/>
      <c r="G511" s="10"/>
      <c r="I511" s="10"/>
      <c r="K511" s="10"/>
      <c r="M511" s="188"/>
      <c r="N511" s="10"/>
    </row>
    <row r="512" spans="2:14" x14ac:dyDescent="0.25">
      <c r="B512" s="1"/>
      <c r="D512" s="10"/>
      <c r="E512" s="10"/>
      <c r="G512" s="10"/>
      <c r="I512" s="10"/>
      <c r="K512" s="10"/>
      <c r="M512" s="188"/>
      <c r="N512" s="10"/>
    </row>
    <row r="513" spans="2:14" x14ac:dyDescent="0.25">
      <c r="B513" s="1"/>
      <c r="D513" s="10"/>
      <c r="E513" s="10"/>
      <c r="G513" s="10"/>
      <c r="I513" s="10"/>
      <c r="K513" s="10"/>
      <c r="M513" s="188"/>
      <c r="N513" s="10"/>
    </row>
    <row r="514" spans="2:14" x14ac:dyDescent="0.25">
      <c r="B514" s="1"/>
      <c r="D514" s="10"/>
      <c r="E514" s="10"/>
      <c r="G514" s="10"/>
      <c r="I514" s="10"/>
      <c r="K514" s="10"/>
      <c r="M514" s="188"/>
      <c r="N514" s="10"/>
    </row>
    <row r="515" spans="2:14" x14ac:dyDescent="0.25">
      <c r="B515" s="1"/>
      <c r="D515" s="10"/>
      <c r="E515" s="10"/>
      <c r="G515" s="10"/>
      <c r="I515" s="10"/>
      <c r="K515" s="10"/>
      <c r="M515" s="188"/>
      <c r="N515" s="10"/>
    </row>
    <row r="516" spans="2:14" x14ac:dyDescent="0.25">
      <c r="B516" s="1"/>
      <c r="D516" s="10"/>
      <c r="E516" s="10"/>
      <c r="G516" s="10"/>
      <c r="I516" s="10"/>
      <c r="K516" s="10"/>
      <c r="M516" s="188"/>
      <c r="N516" s="10"/>
    </row>
    <row r="517" spans="2:14" x14ac:dyDescent="0.25">
      <c r="B517" s="1"/>
      <c r="D517" s="10"/>
      <c r="E517" s="10"/>
      <c r="G517" s="10"/>
      <c r="I517" s="10"/>
      <c r="K517" s="10"/>
      <c r="M517" s="188"/>
      <c r="N517" s="10"/>
    </row>
    <row r="518" spans="2:14" x14ac:dyDescent="0.25">
      <c r="B518" s="1"/>
      <c r="D518" s="10"/>
      <c r="E518" s="10"/>
      <c r="G518" s="10"/>
      <c r="I518" s="10"/>
      <c r="K518" s="10"/>
      <c r="M518" s="188"/>
      <c r="N518" s="10"/>
    </row>
    <row r="519" spans="2:14" x14ac:dyDescent="0.25">
      <c r="B519" s="1"/>
      <c r="D519" s="10"/>
      <c r="E519" s="10"/>
      <c r="G519" s="10"/>
      <c r="I519" s="10"/>
      <c r="K519" s="10"/>
      <c r="M519" s="188"/>
      <c r="N519" s="10"/>
    </row>
    <row r="520" spans="2:14" x14ac:dyDescent="0.25">
      <c r="B520" s="1"/>
      <c r="D520" s="10"/>
      <c r="E520" s="10"/>
      <c r="G520" s="10"/>
      <c r="I520" s="10"/>
      <c r="K520" s="10"/>
      <c r="M520" s="188"/>
      <c r="N520" s="10"/>
    </row>
    <row r="521" spans="2:14" x14ac:dyDescent="0.25">
      <c r="B521" s="1"/>
      <c r="D521" s="10"/>
      <c r="E521" s="10"/>
      <c r="G521" s="10"/>
      <c r="I521" s="10"/>
      <c r="K521" s="10"/>
      <c r="M521" s="188"/>
      <c r="N521" s="10"/>
    </row>
    <row r="522" spans="2:14" x14ac:dyDescent="0.25">
      <c r="B522" s="1"/>
      <c r="D522" s="10"/>
      <c r="E522" s="10"/>
      <c r="G522" s="10"/>
      <c r="I522" s="10"/>
      <c r="K522" s="10"/>
      <c r="M522" s="188"/>
      <c r="N522" s="10"/>
    </row>
    <row r="523" spans="2:14" x14ac:dyDescent="0.25">
      <c r="B523" s="1"/>
      <c r="D523" s="10"/>
      <c r="E523" s="10"/>
      <c r="G523" s="10"/>
      <c r="I523" s="10"/>
      <c r="K523" s="10"/>
      <c r="M523" s="188"/>
      <c r="N523" s="10"/>
    </row>
    <row r="524" spans="2:14" x14ac:dyDescent="0.25">
      <c r="B524" s="1"/>
      <c r="D524" s="10"/>
      <c r="E524" s="10"/>
      <c r="G524" s="10"/>
      <c r="I524" s="10"/>
      <c r="K524" s="10"/>
      <c r="M524" s="188"/>
      <c r="N524" s="10"/>
    </row>
    <row r="525" spans="2:14" x14ac:dyDescent="0.25">
      <c r="B525" s="1"/>
      <c r="D525" s="10"/>
      <c r="E525" s="10"/>
      <c r="G525" s="10"/>
      <c r="I525" s="10"/>
      <c r="K525" s="10"/>
      <c r="M525" s="188"/>
      <c r="N525" s="10"/>
    </row>
    <row r="526" spans="2:14" x14ac:dyDescent="0.25">
      <c r="B526" s="1"/>
      <c r="D526" s="10"/>
      <c r="E526" s="10"/>
      <c r="G526" s="10"/>
      <c r="I526" s="10"/>
      <c r="K526" s="10"/>
      <c r="M526" s="188"/>
      <c r="N526" s="10"/>
    </row>
    <row r="527" spans="2:14" x14ac:dyDescent="0.25">
      <c r="B527" s="1"/>
      <c r="D527" s="10"/>
      <c r="E527" s="10"/>
      <c r="G527" s="10"/>
      <c r="I527" s="10"/>
      <c r="K527" s="10"/>
      <c r="M527" s="188"/>
      <c r="N527" s="10"/>
    </row>
    <row r="528" spans="2:14" x14ac:dyDescent="0.25">
      <c r="B528" s="1"/>
      <c r="D528" s="10"/>
      <c r="E528" s="10"/>
      <c r="G528" s="10"/>
      <c r="I528" s="10"/>
      <c r="K528" s="10"/>
      <c r="M528" s="188"/>
      <c r="N528" s="10"/>
    </row>
    <row r="529" spans="2:14" x14ac:dyDescent="0.25">
      <c r="B529" s="1"/>
      <c r="D529" s="10"/>
      <c r="E529" s="10"/>
      <c r="G529" s="10"/>
      <c r="I529" s="10"/>
      <c r="K529" s="10"/>
      <c r="M529" s="188"/>
      <c r="N529" s="10"/>
    </row>
    <row r="530" spans="2:14" x14ac:dyDescent="0.25">
      <c r="B530" s="1"/>
      <c r="D530" s="10"/>
      <c r="E530" s="10"/>
      <c r="G530" s="10"/>
      <c r="I530" s="10"/>
      <c r="K530" s="10"/>
      <c r="M530" s="188"/>
      <c r="N530" s="10"/>
    </row>
    <row r="531" spans="2:14" x14ac:dyDescent="0.25">
      <c r="B531" s="1"/>
      <c r="D531" s="10"/>
      <c r="E531" s="10"/>
      <c r="G531" s="10"/>
      <c r="I531" s="10"/>
      <c r="K531" s="10"/>
      <c r="M531" s="188"/>
      <c r="N531" s="10"/>
    </row>
    <row r="532" spans="2:14" x14ac:dyDescent="0.25">
      <c r="B532" s="1"/>
      <c r="D532" s="10"/>
      <c r="E532" s="10"/>
      <c r="G532" s="10"/>
      <c r="I532" s="10"/>
      <c r="K532" s="10"/>
      <c r="M532" s="188"/>
      <c r="N532" s="10"/>
    </row>
    <row r="533" spans="2:14" x14ac:dyDescent="0.25">
      <c r="B533" s="1"/>
      <c r="D533" s="10"/>
      <c r="E533" s="10"/>
      <c r="G533" s="10"/>
      <c r="I533" s="10"/>
      <c r="K533" s="10"/>
      <c r="M533" s="188"/>
      <c r="N533" s="10"/>
    </row>
    <row r="534" spans="2:14" x14ac:dyDescent="0.25">
      <c r="B534" s="1"/>
      <c r="D534" s="10"/>
      <c r="E534" s="10"/>
      <c r="G534" s="10"/>
      <c r="I534" s="10"/>
      <c r="K534" s="10"/>
      <c r="M534" s="188"/>
      <c r="N534" s="10"/>
    </row>
    <row r="535" spans="2:14" x14ac:dyDescent="0.25">
      <c r="B535" s="1"/>
      <c r="D535" s="10"/>
      <c r="E535" s="10"/>
      <c r="G535" s="10"/>
      <c r="I535" s="10"/>
      <c r="K535" s="10"/>
      <c r="M535" s="188"/>
      <c r="N535" s="10"/>
    </row>
    <row r="536" spans="2:14" x14ac:dyDescent="0.25">
      <c r="B536" s="1"/>
      <c r="D536" s="10"/>
      <c r="E536" s="10"/>
      <c r="G536" s="10"/>
      <c r="I536" s="10"/>
      <c r="K536" s="10"/>
      <c r="M536" s="188"/>
      <c r="N536" s="10"/>
    </row>
    <row r="537" spans="2:14" x14ac:dyDescent="0.25">
      <c r="B537" s="1"/>
      <c r="D537" s="10"/>
      <c r="E537" s="10"/>
      <c r="G537" s="10"/>
      <c r="I537" s="10"/>
      <c r="K537" s="10"/>
      <c r="M537" s="188"/>
      <c r="N537" s="10"/>
    </row>
    <row r="538" spans="2:14" x14ac:dyDescent="0.25">
      <c r="B538" s="1"/>
      <c r="D538" s="10"/>
      <c r="E538" s="10"/>
      <c r="G538" s="10"/>
      <c r="I538" s="10"/>
      <c r="K538" s="10"/>
      <c r="M538" s="188"/>
      <c r="N538" s="10"/>
    </row>
    <row r="539" spans="2:14" x14ac:dyDescent="0.25">
      <c r="B539" s="1"/>
      <c r="D539" s="10"/>
      <c r="E539" s="10"/>
      <c r="G539" s="10"/>
      <c r="I539" s="10"/>
      <c r="K539" s="10"/>
      <c r="M539" s="188"/>
      <c r="N539" s="10"/>
    </row>
    <row r="540" spans="2:14" x14ac:dyDescent="0.25">
      <c r="B540" s="1"/>
      <c r="D540" s="10"/>
      <c r="E540" s="10"/>
      <c r="G540" s="10"/>
      <c r="I540" s="10"/>
      <c r="K540" s="10"/>
      <c r="M540" s="188"/>
      <c r="N540" s="10"/>
    </row>
    <row r="541" spans="2:14" x14ac:dyDescent="0.25">
      <c r="B541" s="1"/>
      <c r="D541" s="10"/>
      <c r="E541" s="10"/>
      <c r="G541" s="10"/>
      <c r="I541" s="10"/>
      <c r="K541" s="10"/>
      <c r="M541" s="188"/>
      <c r="N541" s="10"/>
    </row>
    <row r="542" spans="2:14" x14ac:dyDescent="0.25">
      <c r="B542" s="1"/>
      <c r="D542" s="10"/>
      <c r="E542" s="10"/>
      <c r="G542" s="10"/>
      <c r="I542" s="10"/>
      <c r="K542" s="10"/>
      <c r="M542" s="188"/>
      <c r="N542" s="10"/>
    </row>
    <row r="543" spans="2:14" x14ac:dyDescent="0.25">
      <c r="B543" s="1"/>
      <c r="D543" s="10"/>
      <c r="E543" s="10"/>
      <c r="G543" s="10"/>
      <c r="I543" s="10"/>
      <c r="K543" s="10"/>
      <c r="M543" s="188"/>
      <c r="N543" s="10"/>
    </row>
    <row r="544" spans="2:14" x14ac:dyDescent="0.25">
      <c r="B544" s="1"/>
      <c r="D544" s="10"/>
      <c r="E544" s="10"/>
      <c r="G544" s="10"/>
      <c r="I544" s="10"/>
      <c r="K544" s="10"/>
      <c r="M544" s="188"/>
      <c r="N544" s="10"/>
    </row>
    <row r="545" spans="2:14" x14ac:dyDescent="0.25">
      <c r="B545" s="1"/>
      <c r="D545" s="10"/>
      <c r="E545" s="10"/>
      <c r="G545" s="10"/>
      <c r="I545" s="10"/>
      <c r="K545" s="10"/>
      <c r="M545" s="188"/>
      <c r="N545" s="10"/>
    </row>
    <row r="546" spans="2:14" x14ac:dyDescent="0.25">
      <c r="B546" s="1"/>
      <c r="D546" s="10"/>
      <c r="E546" s="10"/>
      <c r="G546" s="10"/>
      <c r="I546" s="10"/>
      <c r="K546" s="10"/>
      <c r="M546" s="188"/>
      <c r="N546" s="10"/>
    </row>
    <row r="547" spans="2:14" x14ac:dyDescent="0.25">
      <c r="B547" s="1"/>
      <c r="D547" s="10"/>
      <c r="E547" s="10"/>
      <c r="G547" s="10"/>
      <c r="I547" s="10"/>
      <c r="K547" s="10"/>
      <c r="M547" s="188"/>
      <c r="N547" s="10"/>
    </row>
    <row r="548" spans="2:14" x14ac:dyDescent="0.25">
      <c r="B548" s="1"/>
      <c r="D548" s="10"/>
      <c r="E548" s="10"/>
      <c r="G548" s="10"/>
      <c r="I548" s="10"/>
      <c r="K548" s="10"/>
      <c r="M548" s="188"/>
      <c r="N548" s="10"/>
    </row>
    <row r="549" spans="2:14" x14ac:dyDescent="0.25">
      <c r="B549" s="1"/>
      <c r="D549" s="10"/>
      <c r="E549" s="10"/>
      <c r="G549" s="10"/>
      <c r="I549" s="10"/>
      <c r="K549" s="10"/>
      <c r="M549" s="188"/>
      <c r="N549" s="10"/>
    </row>
    <row r="550" spans="2:14" x14ac:dyDescent="0.25">
      <c r="B550" s="1"/>
      <c r="D550" s="10"/>
      <c r="E550" s="10"/>
      <c r="G550" s="10"/>
      <c r="I550" s="10"/>
      <c r="K550" s="10"/>
      <c r="M550" s="188"/>
      <c r="N550" s="10"/>
    </row>
    <row r="551" spans="2:14" x14ac:dyDescent="0.25">
      <c r="B551" s="1"/>
      <c r="D551" s="10"/>
      <c r="E551" s="10"/>
      <c r="G551" s="10"/>
      <c r="I551" s="10"/>
      <c r="K551" s="10"/>
      <c r="M551" s="188"/>
      <c r="N551" s="10"/>
    </row>
    <row r="552" spans="2:14" x14ac:dyDescent="0.25">
      <c r="B552" s="1"/>
      <c r="D552" s="10"/>
      <c r="E552" s="10"/>
      <c r="G552" s="10"/>
      <c r="I552" s="10"/>
      <c r="K552" s="10"/>
      <c r="M552" s="188"/>
      <c r="N552" s="10"/>
    </row>
    <row r="553" spans="2:14" x14ac:dyDescent="0.25">
      <c r="B553" s="1"/>
      <c r="D553" s="10"/>
      <c r="E553" s="10"/>
      <c r="G553" s="10"/>
      <c r="I553" s="10"/>
      <c r="K553" s="10"/>
      <c r="M553" s="188"/>
      <c r="N553" s="10"/>
    </row>
    <row r="554" spans="2:14" x14ac:dyDescent="0.25">
      <c r="B554" s="1"/>
      <c r="D554" s="10"/>
      <c r="E554" s="10"/>
      <c r="G554" s="10"/>
      <c r="I554" s="10"/>
      <c r="K554" s="10"/>
      <c r="M554" s="188"/>
      <c r="N554" s="10"/>
    </row>
    <row r="555" spans="2:14" x14ac:dyDescent="0.25">
      <c r="B555" s="1"/>
      <c r="D555" s="10"/>
      <c r="E555" s="10"/>
      <c r="G555" s="10"/>
      <c r="I555" s="10"/>
      <c r="K555" s="10"/>
      <c r="M555" s="188"/>
      <c r="N555" s="10"/>
    </row>
    <row r="556" spans="2:14" x14ac:dyDescent="0.25">
      <c r="B556" s="1"/>
      <c r="D556" s="10"/>
      <c r="E556" s="10"/>
      <c r="G556" s="10"/>
      <c r="I556" s="10"/>
      <c r="K556" s="10"/>
      <c r="M556" s="188"/>
      <c r="N556" s="10"/>
    </row>
    <row r="557" spans="2:14" x14ac:dyDescent="0.25">
      <c r="B557" s="1"/>
      <c r="D557" s="10"/>
      <c r="E557" s="10"/>
      <c r="G557" s="10"/>
      <c r="I557" s="10"/>
      <c r="K557" s="10"/>
      <c r="M557" s="188"/>
      <c r="N557" s="10"/>
    </row>
    <row r="558" spans="2:14" x14ac:dyDescent="0.25">
      <c r="B558" s="1"/>
      <c r="D558" s="10"/>
      <c r="E558" s="10"/>
      <c r="G558" s="10"/>
      <c r="I558" s="10"/>
      <c r="K558" s="10"/>
      <c r="M558" s="188"/>
      <c r="N558" s="10"/>
    </row>
    <row r="559" spans="2:14" x14ac:dyDescent="0.25">
      <c r="B559" s="1"/>
      <c r="D559" s="10"/>
      <c r="E559" s="10"/>
      <c r="G559" s="10"/>
      <c r="I559" s="10"/>
      <c r="K559" s="10"/>
      <c r="M559" s="188"/>
      <c r="N559" s="10"/>
    </row>
    <row r="560" spans="2:14" x14ac:dyDescent="0.25">
      <c r="B560" s="1"/>
      <c r="D560" s="10"/>
      <c r="E560" s="10"/>
      <c r="G560" s="10"/>
      <c r="I560" s="10"/>
      <c r="K560" s="10"/>
      <c r="M560" s="188"/>
      <c r="N560" s="10"/>
    </row>
    <row r="561" spans="2:14" x14ac:dyDescent="0.25">
      <c r="B561" s="1"/>
      <c r="D561" s="10"/>
      <c r="E561" s="10"/>
      <c r="G561" s="10"/>
      <c r="I561" s="10"/>
      <c r="K561" s="10"/>
      <c r="M561" s="188"/>
      <c r="N561" s="10"/>
    </row>
    <row r="562" spans="2:14" x14ac:dyDescent="0.25">
      <c r="B562" s="1"/>
      <c r="D562" s="10"/>
      <c r="E562" s="10"/>
      <c r="G562" s="10"/>
      <c r="I562" s="10"/>
      <c r="K562" s="10"/>
      <c r="M562" s="188"/>
      <c r="N562" s="10"/>
    </row>
    <row r="563" spans="2:14" x14ac:dyDescent="0.25">
      <c r="B563" s="1"/>
      <c r="D563" s="10"/>
      <c r="E563" s="10"/>
      <c r="G563" s="10"/>
      <c r="I563" s="10"/>
      <c r="K563" s="10"/>
      <c r="M563" s="188"/>
      <c r="N563" s="10"/>
    </row>
    <row r="564" spans="2:14" x14ac:dyDescent="0.25">
      <c r="B564" s="1"/>
      <c r="D564" s="10"/>
      <c r="E564" s="10"/>
      <c r="G564" s="10"/>
      <c r="I564" s="10"/>
      <c r="K564" s="10"/>
      <c r="M564" s="188"/>
      <c r="N564" s="10"/>
    </row>
    <row r="565" spans="2:14" x14ac:dyDescent="0.25">
      <c r="B565" s="1"/>
      <c r="D565" s="10"/>
      <c r="E565" s="10"/>
      <c r="G565" s="10"/>
      <c r="I565" s="10"/>
      <c r="K565" s="10"/>
      <c r="M565" s="188"/>
      <c r="N565" s="10"/>
    </row>
    <row r="566" spans="2:14" x14ac:dyDescent="0.25">
      <c r="B566" s="1"/>
      <c r="D566" s="10"/>
      <c r="E566" s="10"/>
      <c r="G566" s="10"/>
      <c r="I566" s="10"/>
      <c r="K566" s="10"/>
      <c r="M566" s="188"/>
      <c r="N566" s="10"/>
    </row>
    <row r="567" spans="2:14" x14ac:dyDescent="0.25">
      <c r="B567" s="1"/>
      <c r="D567" s="10"/>
      <c r="E567" s="10"/>
      <c r="G567" s="10"/>
      <c r="I567" s="10"/>
      <c r="K567" s="10"/>
      <c r="M567" s="188"/>
      <c r="N567" s="10"/>
    </row>
    <row r="568" spans="2:14" x14ac:dyDescent="0.25">
      <c r="B568" s="1"/>
      <c r="D568" s="10"/>
      <c r="E568" s="10"/>
      <c r="G568" s="10"/>
      <c r="I568" s="10"/>
      <c r="K568" s="10"/>
      <c r="M568" s="188"/>
      <c r="N568" s="10"/>
    </row>
    <row r="569" spans="2:14" x14ac:dyDescent="0.25">
      <c r="B569" s="1"/>
      <c r="D569" s="10"/>
      <c r="E569" s="10"/>
      <c r="G569" s="10"/>
      <c r="I569" s="10"/>
      <c r="K569" s="10"/>
      <c r="M569" s="188"/>
      <c r="N569" s="10"/>
    </row>
    <row r="570" spans="2:14" x14ac:dyDescent="0.25">
      <c r="B570" s="1"/>
      <c r="D570" s="10"/>
      <c r="E570" s="10"/>
      <c r="G570" s="10"/>
      <c r="I570" s="10"/>
      <c r="K570" s="10"/>
      <c r="M570" s="188"/>
      <c r="N570" s="10"/>
    </row>
    <row r="571" spans="2:14" x14ac:dyDescent="0.25">
      <c r="B571" s="1"/>
      <c r="D571" s="10"/>
      <c r="E571" s="10"/>
      <c r="G571" s="10"/>
      <c r="I571" s="10"/>
      <c r="K571" s="10"/>
      <c r="M571" s="188"/>
      <c r="N571" s="10"/>
    </row>
    <row r="572" spans="2:14" x14ac:dyDescent="0.25">
      <c r="B572" s="1"/>
      <c r="D572" s="10"/>
      <c r="E572" s="10"/>
      <c r="G572" s="10"/>
      <c r="I572" s="10"/>
      <c r="K572" s="10"/>
      <c r="M572" s="188"/>
      <c r="N572" s="10"/>
    </row>
    <row r="573" spans="2:14" x14ac:dyDescent="0.25">
      <c r="B573" s="1"/>
      <c r="D573" s="10"/>
      <c r="E573" s="10"/>
      <c r="G573" s="10"/>
      <c r="I573" s="10"/>
      <c r="K573" s="10"/>
      <c r="M573" s="188"/>
      <c r="N573" s="10"/>
    </row>
    <row r="574" spans="2:14" x14ac:dyDescent="0.25">
      <c r="B574" s="1"/>
      <c r="D574" s="10"/>
      <c r="E574" s="10"/>
      <c r="G574" s="10"/>
      <c r="I574" s="10"/>
      <c r="K574" s="10"/>
      <c r="M574" s="188"/>
      <c r="N574" s="10"/>
    </row>
    <row r="575" spans="2:14" x14ac:dyDescent="0.25">
      <c r="B575" s="1"/>
      <c r="D575" s="10"/>
      <c r="E575" s="10"/>
      <c r="G575" s="10"/>
      <c r="I575" s="10"/>
      <c r="K575" s="10"/>
      <c r="M575" s="188"/>
      <c r="N575" s="10"/>
    </row>
    <row r="576" spans="2:14" x14ac:dyDescent="0.25">
      <c r="B576" s="1"/>
      <c r="D576" s="10"/>
      <c r="E576" s="10"/>
      <c r="G576" s="10"/>
      <c r="I576" s="10"/>
      <c r="K576" s="10"/>
      <c r="M576" s="188"/>
      <c r="N576" s="10"/>
    </row>
    <row r="577" spans="2:14" x14ac:dyDescent="0.25">
      <c r="B577" s="1"/>
      <c r="D577" s="10"/>
      <c r="E577" s="10"/>
      <c r="G577" s="10"/>
      <c r="I577" s="10"/>
      <c r="K577" s="10"/>
      <c r="M577" s="188"/>
      <c r="N577" s="10"/>
    </row>
    <row r="578" spans="2:14" x14ac:dyDescent="0.25">
      <c r="B578" s="1"/>
      <c r="D578" s="10"/>
      <c r="E578" s="10"/>
      <c r="G578" s="10"/>
      <c r="I578" s="10"/>
      <c r="K578" s="10"/>
      <c r="M578" s="188"/>
      <c r="N578" s="10"/>
    </row>
    <row r="579" spans="2:14" x14ac:dyDescent="0.25">
      <c r="B579" s="1"/>
      <c r="D579" s="10"/>
      <c r="E579" s="10"/>
      <c r="G579" s="10"/>
      <c r="I579" s="10"/>
      <c r="K579" s="10"/>
      <c r="M579" s="188"/>
      <c r="N579" s="10"/>
    </row>
    <row r="580" spans="2:14" x14ac:dyDescent="0.25">
      <c r="B580" s="1"/>
      <c r="D580" s="10"/>
      <c r="E580" s="10"/>
      <c r="G580" s="10"/>
      <c r="I580" s="10"/>
      <c r="K580" s="10"/>
      <c r="M580" s="188"/>
      <c r="N580" s="10"/>
    </row>
    <row r="581" spans="2:14" x14ac:dyDescent="0.25">
      <c r="B581" s="1"/>
      <c r="D581" s="10"/>
      <c r="E581" s="10"/>
      <c r="G581" s="10"/>
      <c r="I581" s="10"/>
      <c r="K581" s="10"/>
      <c r="M581" s="188"/>
      <c r="N581" s="10"/>
    </row>
    <row r="582" spans="2:14" x14ac:dyDescent="0.25">
      <c r="B582" s="1"/>
      <c r="D582" s="10"/>
      <c r="E582" s="10"/>
      <c r="G582" s="10"/>
      <c r="I582" s="10"/>
      <c r="K582" s="10"/>
      <c r="M582" s="188"/>
      <c r="N582" s="10"/>
    </row>
    <row r="583" spans="2:14" x14ac:dyDescent="0.25">
      <c r="B583" s="1"/>
      <c r="D583" s="10"/>
      <c r="E583" s="10"/>
      <c r="G583" s="10"/>
      <c r="I583" s="10"/>
      <c r="K583" s="10"/>
      <c r="M583" s="188"/>
      <c r="N583" s="10"/>
    </row>
    <row r="584" spans="2:14" x14ac:dyDescent="0.25">
      <c r="B584" s="1"/>
      <c r="D584" s="10"/>
      <c r="E584" s="10"/>
      <c r="G584" s="10"/>
      <c r="I584" s="10"/>
      <c r="K584" s="10"/>
      <c r="M584" s="188"/>
      <c r="N584" s="10"/>
    </row>
    <row r="585" spans="2:14" x14ac:dyDescent="0.25">
      <c r="B585" s="1"/>
      <c r="D585" s="10"/>
      <c r="E585" s="10"/>
      <c r="G585" s="10"/>
      <c r="I585" s="10"/>
      <c r="K585" s="10"/>
      <c r="M585" s="188"/>
      <c r="N585" s="10"/>
    </row>
    <row r="586" spans="2:14" x14ac:dyDescent="0.25">
      <c r="B586" s="1"/>
      <c r="D586" s="10"/>
      <c r="E586" s="10"/>
      <c r="G586" s="10"/>
      <c r="I586" s="10"/>
      <c r="K586" s="10"/>
      <c r="M586" s="188"/>
      <c r="N586" s="10"/>
    </row>
    <row r="587" spans="2:14" x14ac:dyDescent="0.25">
      <c r="B587" s="1"/>
      <c r="D587" s="10"/>
      <c r="E587" s="10"/>
      <c r="G587" s="10"/>
      <c r="I587" s="10"/>
      <c r="K587" s="10"/>
      <c r="M587" s="188"/>
      <c r="N587" s="10"/>
    </row>
    <row r="588" spans="2:14" x14ac:dyDescent="0.25">
      <c r="B588" s="1"/>
      <c r="D588" s="10"/>
      <c r="E588" s="10"/>
      <c r="G588" s="10"/>
      <c r="I588" s="10"/>
      <c r="K588" s="10"/>
      <c r="M588" s="188"/>
      <c r="N588" s="10"/>
    </row>
    <row r="589" spans="2:14" x14ac:dyDescent="0.25">
      <c r="B589" s="1"/>
      <c r="D589" s="10"/>
      <c r="E589" s="10"/>
      <c r="G589" s="10"/>
      <c r="I589" s="10"/>
      <c r="K589" s="10"/>
      <c r="M589" s="188"/>
      <c r="N589" s="10"/>
    </row>
    <row r="590" spans="2:14" x14ac:dyDescent="0.25">
      <c r="B590" s="1"/>
      <c r="D590" s="10"/>
      <c r="E590" s="10"/>
      <c r="G590" s="10"/>
      <c r="I590" s="10"/>
      <c r="K590" s="10"/>
      <c r="M590" s="188"/>
      <c r="N590" s="10"/>
    </row>
    <row r="591" spans="2:14" x14ac:dyDescent="0.25">
      <c r="B591" s="1"/>
      <c r="D591" s="10"/>
      <c r="E591" s="10"/>
      <c r="G591" s="10"/>
      <c r="I591" s="10"/>
      <c r="K591" s="10"/>
      <c r="M591" s="188"/>
      <c r="N591" s="10"/>
    </row>
    <row r="592" spans="2:14" x14ac:dyDescent="0.25">
      <c r="B592" s="1"/>
      <c r="D592" s="10"/>
      <c r="E592" s="10"/>
      <c r="G592" s="10"/>
      <c r="I592" s="10"/>
      <c r="K592" s="10"/>
      <c r="M592" s="188"/>
      <c r="N592" s="10"/>
    </row>
    <row r="593" spans="2:14" x14ac:dyDescent="0.25">
      <c r="B593" s="1"/>
      <c r="D593" s="10"/>
      <c r="E593" s="10"/>
      <c r="G593" s="10"/>
      <c r="I593" s="10"/>
      <c r="K593" s="10"/>
      <c r="M593" s="188"/>
      <c r="N593" s="10"/>
    </row>
    <row r="594" spans="2:14" x14ac:dyDescent="0.25">
      <c r="B594" s="1"/>
      <c r="D594" s="10"/>
      <c r="E594" s="10"/>
      <c r="G594" s="10"/>
      <c r="I594" s="10"/>
      <c r="K594" s="10"/>
      <c r="M594" s="188"/>
      <c r="N594" s="10"/>
    </row>
    <row r="595" spans="2:14" x14ac:dyDescent="0.25">
      <c r="B595" s="1"/>
      <c r="D595" s="10"/>
      <c r="E595" s="10"/>
      <c r="G595" s="10"/>
      <c r="I595" s="10"/>
      <c r="K595" s="10"/>
      <c r="M595" s="188"/>
      <c r="N595" s="10"/>
    </row>
    <row r="596" spans="2:14" x14ac:dyDescent="0.25">
      <c r="B596" s="1"/>
      <c r="D596" s="10"/>
      <c r="E596" s="10"/>
      <c r="G596" s="10"/>
      <c r="I596" s="10"/>
      <c r="K596" s="10"/>
      <c r="M596" s="188"/>
      <c r="N596" s="10"/>
    </row>
    <row r="597" spans="2:14" x14ac:dyDescent="0.25">
      <c r="B597" s="1"/>
      <c r="D597" s="10"/>
      <c r="E597" s="10"/>
      <c r="G597" s="10"/>
      <c r="I597" s="10"/>
      <c r="K597" s="10"/>
      <c r="M597" s="188"/>
      <c r="N597" s="10"/>
    </row>
    <row r="598" spans="2:14" x14ac:dyDescent="0.25">
      <c r="B598" s="1"/>
      <c r="D598" s="10"/>
      <c r="E598" s="10"/>
      <c r="G598" s="10"/>
      <c r="I598" s="10"/>
      <c r="K598" s="10"/>
      <c r="M598" s="188"/>
      <c r="N598" s="10"/>
    </row>
    <row r="599" spans="2:14" x14ac:dyDescent="0.25">
      <c r="B599" s="1"/>
      <c r="D599" s="10"/>
      <c r="E599" s="10"/>
      <c r="G599" s="10"/>
      <c r="I599" s="10"/>
      <c r="K599" s="10"/>
      <c r="M599" s="188"/>
      <c r="N599" s="10"/>
    </row>
    <row r="600" spans="2:14" x14ac:dyDescent="0.25">
      <c r="B600" s="1"/>
      <c r="D600" s="10"/>
      <c r="E600" s="10"/>
      <c r="G600" s="10"/>
      <c r="I600" s="10"/>
      <c r="K600" s="10"/>
      <c r="M600" s="188"/>
      <c r="N600" s="10"/>
    </row>
    <row r="601" spans="2:14" x14ac:dyDescent="0.25">
      <c r="B601" s="1"/>
      <c r="D601" s="10"/>
      <c r="E601" s="10"/>
      <c r="G601" s="10"/>
      <c r="I601" s="10"/>
      <c r="K601" s="10"/>
      <c r="M601" s="188"/>
      <c r="N601" s="10"/>
    </row>
    <row r="602" spans="2:14" x14ac:dyDescent="0.25">
      <c r="B602" s="1"/>
      <c r="D602" s="10"/>
      <c r="E602" s="10"/>
      <c r="G602" s="10"/>
      <c r="I602" s="10"/>
      <c r="K602" s="10"/>
      <c r="M602" s="188"/>
      <c r="N602" s="10"/>
    </row>
    <row r="603" spans="2:14" x14ac:dyDescent="0.25">
      <c r="B603" s="1"/>
      <c r="D603" s="10"/>
      <c r="E603" s="10"/>
      <c r="G603" s="10"/>
      <c r="I603" s="10"/>
      <c r="K603" s="10"/>
      <c r="M603" s="188"/>
      <c r="N603" s="10"/>
    </row>
    <row r="604" spans="2:14" x14ac:dyDescent="0.25">
      <c r="B604" s="1"/>
      <c r="D604" s="10"/>
      <c r="E604" s="10"/>
      <c r="G604" s="10"/>
      <c r="I604" s="10"/>
      <c r="K604" s="10"/>
      <c r="M604" s="188"/>
      <c r="N604" s="10"/>
    </row>
    <row r="605" spans="2:14" x14ac:dyDescent="0.25">
      <c r="B605" s="1"/>
      <c r="D605" s="10"/>
      <c r="E605" s="10"/>
      <c r="G605" s="10"/>
      <c r="I605" s="10"/>
      <c r="K605" s="10"/>
      <c r="M605" s="188"/>
      <c r="N605" s="10"/>
    </row>
    <row r="606" spans="2:14" x14ac:dyDescent="0.25">
      <c r="B606" s="1"/>
      <c r="D606" s="10"/>
      <c r="E606" s="10"/>
      <c r="G606" s="10"/>
      <c r="I606" s="10"/>
      <c r="K606" s="10"/>
      <c r="M606" s="188"/>
      <c r="N606" s="10"/>
    </row>
    <row r="607" spans="2:14" x14ac:dyDescent="0.25">
      <c r="B607" s="1"/>
      <c r="D607" s="10"/>
      <c r="E607" s="10"/>
      <c r="G607" s="10"/>
      <c r="I607" s="10"/>
      <c r="K607" s="10"/>
      <c r="M607" s="188"/>
      <c r="N607" s="10"/>
    </row>
    <row r="608" spans="2:14" x14ac:dyDescent="0.25">
      <c r="B608" s="1"/>
      <c r="D608" s="10"/>
      <c r="E608" s="10"/>
      <c r="G608" s="10"/>
      <c r="I608" s="10"/>
      <c r="K608" s="10"/>
      <c r="M608" s="188"/>
      <c r="N608" s="10"/>
    </row>
    <row r="609" spans="2:14" x14ac:dyDescent="0.25">
      <c r="B609" s="1"/>
      <c r="D609" s="10"/>
      <c r="E609" s="10"/>
      <c r="G609" s="10"/>
      <c r="I609" s="10"/>
      <c r="K609" s="10"/>
      <c r="M609" s="188"/>
      <c r="N609" s="10"/>
    </row>
    <row r="610" spans="2:14" x14ac:dyDescent="0.25">
      <c r="B610" s="1"/>
      <c r="D610" s="10"/>
      <c r="E610" s="10"/>
      <c r="G610" s="10"/>
      <c r="I610" s="10"/>
      <c r="K610" s="10"/>
      <c r="M610" s="188"/>
      <c r="N610" s="10"/>
    </row>
    <row r="611" spans="2:14" x14ac:dyDescent="0.25">
      <c r="B611" s="1"/>
      <c r="D611" s="10"/>
      <c r="E611" s="10"/>
      <c r="G611" s="10"/>
      <c r="I611" s="10"/>
      <c r="K611" s="10"/>
      <c r="M611" s="188"/>
      <c r="N611" s="10"/>
    </row>
    <row r="612" spans="2:14" x14ac:dyDescent="0.25">
      <c r="B612" s="1"/>
      <c r="D612" s="10"/>
      <c r="E612" s="10"/>
      <c r="G612" s="10"/>
      <c r="I612" s="10"/>
      <c r="K612" s="10"/>
      <c r="M612" s="188"/>
      <c r="N612" s="10"/>
    </row>
    <row r="613" spans="2:14" x14ac:dyDescent="0.25">
      <c r="B613" s="1"/>
      <c r="D613" s="10"/>
      <c r="E613" s="10"/>
      <c r="G613" s="10"/>
      <c r="I613" s="10"/>
      <c r="K613" s="10"/>
      <c r="M613" s="188"/>
      <c r="N613" s="10"/>
    </row>
    <row r="614" spans="2:14" x14ac:dyDescent="0.25">
      <c r="B614" s="1"/>
      <c r="D614" s="10"/>
      <c r="E614" s="10"/>
      <c r="G614" s="10"/>
      <c r="I614" s="10"/>
      <c r="K614" s="10"/>
      <c r="M614" s="188"/>
      <c r="N614" s="10"/>
    </row>
    <row r="615" spans="2:14" x14ac:dyDescent="0.25">
      <c r="B615" s="1"/>
      <c r="D615" s="10"/>
      <c r="E615" s="10"/>
      <c r="G615" s="10"/>
      <c r="I615" s="10"/>
      <c r="K615" s="10"/>
      <c r="M615" s="188"/>
      <c r="N615" s="10"/>
    </row>
    <row r="616" spans="2:14" x14ac:dyDescent="0.25">
      <c r="B616" s="1"/>
      <c r="D616" s="10"/>
      <c r="E616" s="10"/>
      <c r="G616" s="10"/>
      <c r="I616" s="10"/>
      <c r="K616" s="10"/>
      <c r="M616" s="188"/>
      <c r="N616" s="10"/>
    </row>
    <row r="617" spans="2:14" x14ac:dyDescent="0.25">
      <c r="B617" s="1"/>
      <c r="D617" s="10"/>
      <c r="E617" s="10"/>
      <c r="G617" s="10"/>
      <c r="I617" s="10"/>
      <c r="K617" s="10"/>
      <c r="M617" s="188"/>
      <c r="N617" s="10"/>
    </row>
    <row r="618" spans="2:14" x14ac:dyDescent="0.25">
      <c r="B618" s="1"/>
      <c r="D618" s="10"/>
      <c r="E618" s="10"/>
      <c r="G618" s="10"/>
      <c r="I618" s="10"/>
      <c r="K618" s="10"/>
      <c r="M618" s="188"/>
      <c r="N618" s="10"/>
    </row>
    <row r="619" spans="2:14" x14ac:dyDescent="0.25">
      <c r="B619" s="1"/>
      <c r="D619" s="10"/>
      <c r="E619" s="10"/>
      <c r="G619" s="10"/>
      <c r="I619" s="10"/>
      <c r="K619" s="10"/>
      <c r="M619" s="188"/>
      <c r="N619" s="10"/>
    </row>
    <row r="620" spans="2:14" x14ac:dyDescent="0.25">
      <c r="B620" s="1"/>
      <c r="D620" s="10"/>
      <c r="E620" s="10"/>
      <c r="G620" s="10"/>
      <c r="I620" s="10"/>
      <c r="K620" s="10"/>
      <c r="M620" s="188"/>
      <c r="N620" s="10"/>
    </row>
    <row r="621" spans="2:14" x14ac:dyDescent="0.25">
      <c r="B621" s="1"/>
      <c r="D621" s="10"/>
      <c r="E621" s="10"/>
      <c r="G621" s="10"/>
      <c r="I621" s="10"/>
      <c r="K621" s="10"/>
      <c r="M621" s="188"/>
      <c r="N621" s="10"/>
    </row>
    <row r="622" spans="2:14" x14ac:dyDescent="0.25">
      <c r="B622" s="1"/>
      <c r="D622" s="10"/>
      <c r="E622" s="10"/>
      <c r="G622" s="10"/>
      <c r="I622" s="10"/>
      <c r="K622" s="10"/>
      <c r="M622" s="188"/>
      <c r="N622" s="10"/>
    </row>
    <row r="623" spans="2:14" x14ac:dyDescent="0.25">
      <c r="B623" s="1"/>
      <c r="D623" s="10"/>
      <c r="E623" s="10"/>
      <c r="G623" s="10"/>
      <c r="I623" s="10"/>
      <c r="K623" s="10"/>
      <c r="M623" s="188"/>
      <c r="N623" s="10"/>
    </row>
    <row r="624" spans="2:14" x14ac:dyDescent="0.25">
      <c r="B624" s="1"/>
      <c r="D624" s="10"/>
      <c r="E624" s="10"/>
      <c r="G624" s="10"/>
      <c r="I624" s="10"/>
      <c r="K624" s="10"/>
      <c r="M624" s="188"/>
      <c r="N624" s="10"/>
    </row>
    <row r="625" spans="2:14" x14ac:dyDescent="0.25">
      <c r="B625" s="1"/>
      <c r="D625" s="10"/>
      <c r="E625" s="10"/>
      <c r="G625" s="10"/>
      <c r="I625" s="10"/>
      <c r="K625" s="10"/>
      <c r="M625" s="188"/>
      <c r="N625" s="10"/>
    </row>
    <row r="626" spans="2:14" x14ac:dyDescent="0.25">
      <c r="B626" s="1"/>
      <c r="D626" s="10"/>
      <c r="E626" s="10"/>
      <c r="G626" s="10"/>
      <c r="I626" s="10"/>
      <c r="K626" s="10"/>
      <c r="M626" s="188"/>
      <c r="N626" s="10"/>
    </row>
    <row r="627" spans="2:14" x14ac:dyDescent="0.25">
      <c r="B627" s="1"/>
      <c r="D627" s="10"/>
      <c r="E627" s="10"/>
      <c r="G627" s="10"/>
      <c r="I627" s="10"/>
      <c r="K627" s="10"/>
      <c r="M627" s="188"/>
      <c r="N627" s="10"/>
    </row>
    <row r="628" spans="2:14" x14ac:dyDescent="0.25">
      <c r="B628" s="1"/>
      <c r="D628" s="10"/>
      <c r="E628" s="10"/>
      <c r="G628" s="10"/>
      <c r="I628" s="10"/>
      <c r="K628" s="10"/>
      <c r="M628" s="188"/>
      <c r="N628" s="10"/>
    </row>
    <row r="629" spans="2:14" x14ac:dyDescent="0.25">
      <c r="B629" s="1"/>
      <c r="D629" s="10"/>
      <c r="E629" s="10"/>
      <c r="G629" s="10"/>
      <c r="I629" s="10"/>
      <c r="K629" s="10"/>
      <c r="M629" s="188"/>
      <c r="N629" s="10"/>
    </row>
    <row r="630" spans="2:14" x14ac:dyDescent="0.25">
      <c r="B630" s="1"/>
      <c r="D630" s="10"/>
      <c r="E630" s="10"/>
      <c r="G630" s="10"/>
      <c r="I630" s="10"/>
      <c r="K630" s="10"/>
      <c r="M630" s="188"/>
      <c r="N630" s="10"/>
    </row>
    <row r="631" spans="2:14" x14ac:dyDescent="0.25">
      <c r="B631" s="1"/>
      <c r="D631" s="10"/>
      <c r="E631" s="10"/>
      <c r="G631" s="10"/>
      <c r="I631" s="10"/>
      <c r="K631" s="10"/>
      <c r="M631" s="188"/>
      <c r="N631" s="10"/>
    </row>
    <row r="632" spans="2:14" x14ac:dyDescent="0.25">
      <c r="B632" s="1"/>
      <c r="D632" s="10"/>
      <c r="E632" s="10"/>
      <c r="G632" s="10"/>
      <c r="I632" s="10"/>
      <c r="K632" s="10"/>
      <c r="M632" s="188"/>
      <c r="N632" s="10"/>
    </row>
    <row r="633" spans="2:14" x14ac:dyDescent="0.25">
      <c r="B633" s="1"/>
      <c r="D633" s="10"/>
      <c r="E633" s="10"/>
      <c r="G633" s="10"/>
      <c r="I633" s="10"/>
      <c r="K633" s="10"/>
      <c r="M633" s="188"/>
      <c r="N633" s="10"/>
    </row>
    <row r="634" spans="2:14" x14ac:dyDescent="0.25">
      <c r="B634" s="1"/>
      <c r="D634" s="10"/>
      <c r="E634" s="10"/>
      <c r="G634" s="10"/>
      <c r="I634" s="10"/>
      <c r="K634" s="10"/>
      <c r="M634" s="188"/>
      <c r="N634" s="10"/>
    </row>
    <row r="635" spans="2:14" x14ac:dyDescent="0.25">
      <c r="B635" s="1"/>
      <c r="D635" s="10"/>
      <c r="E635" s="10"/>
      <c r="G635" s="10"/>
      <c r="I635" s="10"/>
      <c r="K635" s="10"/>
      <c r="M635" s="188"/>
      <c r="N635" s="10"/>
    </row>
    <row r="636" spans="2:14" x14ac:dyDescent="0.25">
      <c r="B636" s="1"/>
      <c r="D636" s="10"/>
      <c r="E636" s="10"/>
      <c r="G636" s="10"/>
      <c r="I636" s="10"/>
      <c r="K636" s="10"/>
      <c r="M636" s="188"/>
      <c r="N636" s="10"/>
    </row>
    <row r="637" spans="2:14" x14ac:dyDescent="0.25">
      <c r="B637" s="1"/>
      <c r="D637" s="10"/>
      <c r="E637" s="10"/>
      <c r="G637" s="10"/>
      <c r="I637" s="10"/>
      <c r="K637" s="10"/>
      <c r="M637" s="188"/>
      <c r="N637" s="10"/>
    </row>
    <row r="638" spans="2:14" x14ac:dyDescent="0.25">
      <c r="B638" s="1"/>
      <c r="D638" s="10"/>
      <c r="E638" s="10"/>
      <c r="G638" s="10"/>
      <c r="I638" s="10"/>
      <c r="K638" s="10"/>
      <c r="M638" s="188"/>
      <c r="N638" s="10"/>
    </row>
    <row r="639" spans="2:14" x14ac:dyDescent="0.25">
      <c r="B639" s="1"/>
      <c r="D639" s="10"/>
      <c r="E639" s="10"/>
      <c r="G639" s="10"/>
      <c r="I639" s="10"/>
      <c r="K639" s="10"/>
      <c r="M639" s="188"/>
      <c r="N639" s="10"/>
    </row>
    <row r="640" spans="2:14" x14ac:dyDescent="0.25">
      <c r="B640" s="1"/>
      <c r="D640" s="10"/>
      <c r="E640" s="10"/>
      <c r="G640" s="10"/>
      <c r="I640" s="10"/>
      <c r="K640" s="10"/>
      <c r="M640" s="188"/>
      <c r="N640" s="10"/>
    </row>
    <row r="641" spans="2:14" x14ac:dyDescent="0.25">
      <c r="B641" s="1"/>
      <c r="D641" s="10"/>
      <c r="E641" s="10"/>
      <c r="G641" s="10"/>
      <c r="I641" s="10"/>
      <c r="K641" s="10"/>
      <c r="M641" s="188"/>
      <c r="N641" s="10"/>
    </row>
    <row r="642" spans="2:14" x14ac:dyDescent="0.25">
      <c r="B642" s="1"/>
      <c r="D642" s="10"/>
      <c r="E642" s="10"/>
      <c r="G642" s="10"/>
      <c r="I642" s="10"/>
      <c r="K642" s="10"/>
      <c r="M642" s="188"/>
      <c r="N642" s="10"/>
    </row>
    <row r="643" spans="2:14" x14ac:dyDescent="0.25">
      <c r="B643" s="1"/>
      <c r="D643" s="10"/>
      <c r="E643" s="10"/>
      <c r="G643" s="10"/>
      <c r="I643" s="10"/>
      <c r="K643" s="10"/>
      <c r="M643" s="188"/>
      <c r="N643" s="10"/>
    </row>
    <row r="644" spans="2:14" x14ac:dyDescent="0.25">
      <c r="B644" s="1"/>
      <c r="D644" s="10"/>
      <c r="E644" s="10"/>
      <c r="G644" s="10"/>
      <c r="I644" s="10"/>
      <c r="K644" s="10"/>
      <c r="M644" s="188"/>
      <c r="N644" s="10"/>
    </row>
    <row r="645" spans="2:14" x14ac:dyDescent="0.25">
      <c r="B645" s="1"/>
      <c r="D645" s="10"/>
      <c r="E645" s="10"/>
      <c r="G645" s="10"/>
      <c r="I645" s="10"/>
      <c r="K645" s="10"/>
      <c r="M645" s="188"/>
      <c r="N645" s="10"/>
    </row>
    <row r="646" spans="2:14" x14ac:dyDescent="0.25">
      <c r="B646" s="1"/>
      <c r="D646" s="10"/>
      <c r="E646" s="10"/>
      <c r="G646" s="10"/>
      <c r="I646" s="10"/>
      <c r="K646" s="10"/>
      <c r="M646" s="188"/>
      <c r="N646" s="10"/>
    </row>
    <row r="647" spans="2:14" x14ac:dyDescent="0.25">
      <c r="B647" s="1"/>
      <c r="D647" s="10"/>
      <c r="E647" s="10"/>
      <c r="G647" s="10"/>
      <c r="I647" s="10"/>
      <c r="K647" s="10"/>
      <c r="M647" s="188"/>
      <c r="N647" s="10"/>
    </row>
    <row r="648" spans="2:14" x14ac:dyDescent="0.25">
      <c r="B648" s="1"/>
      <c r="D648" s="10"/>
      <c r="E648" s="10"/>
      <c r="G648" s="10"/>
      <c r="I648" s="10"/>
      <c r="K648" s="10"/>
      <c r="M648" s="188"/>
      <c r="N648" s="10"/>
    </row>
    <row r="649" spans="2:14" x14ac:dyDescent="0.25">
      <c r="B649" s="1"/>
      <c r="D649" s="10"/>
      <c r="E649" s="10"/>
      <c r="G649" s="10"/>
      <c r="I649" s="10"/>
      <c r="K649" s="10"/>
      <c r="M649" s="188"/>
      <c r="N649" s="10"/>
    </row>
    <row r="650" spans="2:14" x14ac:dyDescent="0.25">
      <c r="B650" s="1"/>
      <c r="D650" s="10"/>
      <c r="E650" s="10"/>
      <c r="G650" s="10"/>
      <c r="I650" s="10"/>
      <c r="K650" s="10"/>
      <c r="M650" s="188"/>
      <c r="N650" s="10"/>
    </row>
    <row r="651" spans="2:14" x14ac:dyDescent="0.25">
      <c r="B651" s="1"/>
      <c r="D651" s="10"/>
      <c r="E651" s="10"/>
      <c r="G651" s="10"/>
      <c r="I651" s="10"/>
      <c r="K651" s="10"/>
      <c r="M651" s="188"/>
      <c r="N651" s="10"/>
    </row>
    <row r="652" spans="2:14" x14ac:dyDescent="0.25">
      <c r="B652" s="1"/>
      <c r="D652" s="10"/>
      <c r="E652" s="10"/>
      <c r="G652" s="10"/>
      <c r="I652" s="10"/>
      <c r="K652" s="10"/>
      <c r="M652" s="188"/>
      <c r="N652" s="10"/>
    </row>
    <row r="653" spans="2:14" x14ac:dyDescent="0.25">
      <c r="B653" s="1"/>
      <c r="D653" s="10"/>
      <c r="E653" s="10"/>
      <c r="G653" s="10"/>
      <c r="I653" s="10"/>
      <c r="K653" s="10"/>
      <c r="M653" s="188"/>
      <c r="N653" s="10"/>
    </row>
    <row r="654" spans="2:14" x14ac:dyDescent="0.25">
      <c r="B654" s="1"/>
      <c r="D654" s="10"/>
      <c r="E654" s="10"/>
      <c r="G654" s="10"/>
      <c r="I654" s="10"/>
      <c r="K654" s="10"/>
      <c r="M654" s="188"/>
      <c r="N654" s="10"/>
    </row>
    <row r="655" spans="2:14" x14ac:dyDescent="0.25">
      <c r="B655" s="1"/>
      <c r="D655" s="10"/>
      <c r="E655" s="10"/>
      <c r="G655" s="10"/>
      <c r="I655" s="10"/>
      <c r="K655" s="10"/>
      <c r="M655" s="188"/>
      <c r="N655" s="10"/>
    </row>
    <row r="656" spans="2:14" x14ac:dyDescent="0.25">
      <c r="B656" s="1"/>
      <c r="D656" s="10"/>
      <c r="E656" s="10"/>
      <c r="G656" s="10"/>
      <c r="I656" s="10"/>
      <c r="K656" s="10"/>
      <c r="M656" s="188"/>
      <c r="N656" s="10"/>
    </row>
    <row r="657" spans="2:14" x14ac:dyDescent="0.25">
      <c r="B657" s="1"/>
      <c r="D657" s="10"/>
      <c r="E657" s="10"/>
      <c r="G657" s="10"/>
      <c r="I657" s="10"/>
      <c r="K657" s="10"/>
      <c r="M657" s="188"/>
      <c r="N657" s="10"/>
    </row>
    <row r="658" spans="2:14" x14ac:dyDescent="0.25">
      <c r="B658" s="1"/>
      <c r="D658" s="10"/>
      <c r="E658" s="10"/>
      <c r="G658" s="10"/>
      <c r="I658" s="10"/>
      <c r="K658" s="10"/>
      <c r="M658" s="188"/>
      <c r="N658" s="10"/>
    </row>
    <row r="659" spans="2:14" x14ac:dyDescent="0.25">
      <c r="B659" s="1"/>
      <c r="D659" s="10"/>
      <c r="E659" s="10"/>
      <c r="G659" s="10"/>
      <c r="I659" s="10"/>
      <c r="K659" s="10"/>
      <c r="M659" s="188"/>
      <c r="N659" s="10"/>
    </row>
    <row r="660" spans="2:14" x14ac:dyDescent="0.25">
      <c r="B660" s="1"/>
      <c r="D660" s="10"/>
      <c r="E660" s="10"/>
      <c r="G660" s="10"/>
      <c r="I660" s="10"/>
      <c r="K660" s="10"/>
      <c r="M660" s="188"/>
      <c r="N660" s="10"/>
    </row>
    <row r="661" spans="2:14" x14ac:dyDescent="0.25">
      <c r="B661" s="1"/>
      <c r="D661" s="10"/>
      <c r="E661" s="10"/>
      <c r="G661" s="10"/>
      <c r="I661" s="10"/>
      <c r="K661" s="10"/>
      <c r="M661" s="188"/>
      <c r="N661" s="10"/>
    </row>
    <row r="662" spans="2:14" x14ac:dyDescent="0.25">
      <c r="B662" s="1"/>
      <c r="D662" s="10"/>
      <c r="E662" s="10"/>
      <c r="G662" s="10"/>
      <c r="I662" s="10"/>
      <c r="K662" s="10"/>
      <c r="M662" s="188"/>
      <c r="N662" s="10"/>
    </row>
    <row r="663" spans="2:14" x14ac:dyDescent="0.25">
      <c r="B663" s="1"/>
      <c r="D663" s="10"/>
      <c r="E663" s="10"/>
      <c r="G663" s="10"/>
      <c r="I663" s="10"/>
      <c r="K663" s="10"/>
      <c r="M663" s="188"/>
      <c r="N663" s="10"/>
    </row>
    <row r="664" spans="2:14" x14ac:dyDescent="0.25">
      <c r="B664" s="1"/>
      <c r="D664" s="10"/>
      <c r="E664" s="10"/>
      <c r="G664" s="10"/>
      <c r="I664" s="10"/>
      <c r="K664" s="10"/>
      <c r="M664" s="188"/>
      <c r="N664" s="10"/>
    </row>
    <row r="665" spans="2:14" x14ac:dyDescent="0.25">
      <c r="B665" s="1"/>
      <c r="D665" s="10"/>
      <c r="E665" s="10"/>
      <c r="G665" s="10"/>
      <c r="I665" s="10"/>
      <c r="K665" s="10"/>
      <c r="M665" s="188"/>
      <c r="N665" s="10"/>
    </row>
    <row r="666" spans="2:14" x14ac:dyDescent="0.25">
      <c r="B666" s="1"/>
      <c r="D666" s="10"/>
      <c r="E666" s="10"/>
      <c r="G666" s="10"/>
      <c r="I666" s="10"/>
      <c r="K666" s="10"/>
      <c r="M666" s="188"/>
      <c r="N666" s="10"/>
    </row>
    <row r="667" spans="2:14" x14ac:dyDescent="0.25">
      <c r="B667" s="1"/>
      <c r="D667" s="10"/>
      <c r="E667" s="10"/>
      <c r="G667" s="10"/>
      <c r="I667" s="10"/>
      <c r="K667" s="10"/>
      <c r="M667" s="188"/>
      <c r="N667" s="10"/>
    </row>
    <row r="668" spans="2:14" x14ac:dyDescent="0.25">
      <c r="B668" s="1"/>
      <c r="D668" s="10"/>
      <c r="E668" s="10"/>
      <c r="G668" s="10"/>
      <c r="I668" s="10"/>
      <c r="K668" s="10"/>
      <c r="M668" s="188"/>
      <c r="N668" s="10"/>
    </row>
    <row r="669" spans="2:14" x14ac:dyDescent="0.25">
      <c r="B669" s="1"/>
      <c r="D669" s="10"/>
      <c r="E669" s="10"/>
      <c r="G669" s="10"/>
      <c r="I669" s="10"/>
      <c r="K669" s="10"/>
      <c r="M669" s="188"/>
      <c r="N669" s="10"/>
    </row>
    <row r="670" spans="2:14" x14ac:dyDescent="0.25">
      <c r="B670" s="1"/>
      <c r="D670" s="10"/>
      <c r="E670" s="10"/>
      <c r="G670" s="10"/>
      <c r="I670" s="10"/>
      <c r="K670" s="10"/>
      <c r="M670" s="188"/>
      <c r="N670" s="10"/>
    </row>
    <row r="671" spans="2:14" x14ac:dyDescent="0.25">
      <c r="B671" s="1"/>
      <c r="D671" s="10"/>
      <c r="E671" s="10"/>
      <c r="G671" s="10"/>
      <c r="I671" s="10"/>
      <c r="K671" s="10"/>
      <c r="M671" s="188"/>
      <c r="N671" s="10"/>
    </row>
    <row r="672" spans="2:14" x14ac:dyDescent="0.25">
      <c r="B672" s="1"/>
      <c r="D672" s="10"/>
      <c r="E672" s="10"/>
      <c r="G672" s="10"/>
      <c r="I672" s="10"/>
      <c r="K672" s="10"/>
      <c r="M672" s="188"/>
      <c r="N672" s="10"/>
    </row>
    <row r="673" spans="2:14" x14ac:dyDescent="0.25">
      <c r="B673" s="1"/>
      <c r="D673" s="10"/>
      <c r="E673" s="10"/>
      <c r="G673" s="10"/>
      <c r="I673" s="10"/>
      <c r="K673" s="10"/>
      <c r="M673" s="188"/>
      <c r="N673" s="10"/>
    </row>
    <row r="674" spans="2:14" x14ac:dyDescent="0.25">
      <c r="B674" s="1"/>
      <c r="D674" s="10"/>
      <c r="E674" s="10"/>
      <c r="G674" s="10"/>
      <c r="I674" s="10"/>
      <c r="K674" s="10"/>
      <c r="M674" s="188"/>
      <c r="N674" s="10"/>
    </row>
    <row r="675" spans="2:14" x14ac:dyDescent="0.25">
      <c r="B675" s="1"/>
      <c r="D675" s="10"/>
      <c r="E675" s="10"/>
      <c r="G675" s="10"/>
      <c r="I675" s="10"/>
      <c r="K675" s="10"/>
      <c r="M675" s="188"/>
      <c r="N675" s="10"/>
    </row>
    <row r="676" spans="2:14" x14ac:dyDescent="0.25">
      <c r="B676" s="1"/>
      <c r="D676" s="10"/>
      <c r="E676" s="10"/>
      <c r="G676" s="10"/>
      <c r="I676" s="10"/>
      <c r="K676" s="10"/>
      <c r="M676" s="188"/>
      <c r="N676" s="10"/>
    </row>
    <row r="677" spans="2:14" x14ac:dyDescent="0.25">
      <c r="B677" s="1"/>
      <c r="D677" s="10"/>
      <c r="E677" s="10"/>
      <c r="G677" s="10"/>
      <c r="I677" s="10"/>
      <c r="K677" s="10"/>
      <c r="M677" s="188"/>
      <c r="N677" s="10"/>
    </row>
    <row r="678" spans="2:14" x14ac:dyDescent="0.25">
      <c r="B678" s="1"/>
      <c r="D678" s="10"/>
      <c r="E678" s="10"/>
      <c r="G678" s="10"/>
      <c r="I678" s="10"/>
      <c r="K678" s="10"/>
      <c r="M678" s="188"/>
      <c r="N678" s="10"/>
    </row>
    <row r="679" spans="2:14" x14ac:dyDescent="0.25">
      <c r="B679" s="1"/>
      <c r="D679" s="10"/>
      <c r="E679" s="10"/>
      <c r="G679" s="10"/>
      <c r="I679" s="10"/>
      <c r="K679" s="10"/>
      <c r="M679" s="188"/>
      <c r="N679" s="10"/>
    </row>
    <row r="680" spans="2:14" x14ac:dyDescent="0.25">
      <c r="B680" s="1"/>
      <c r="D680" s="10"/>
      <c r="E680" s="10"/>
      <c r="G680" s="10"/>
      <c r="I680" s="10"/>
      <c r="K680" s="10"/>
      <c r="M680" s="188"/>
      <c r="N680" s="10"/>
    </row>
    <row r="681" spans="2:14" x14ac:dyDescent="0.25">
      <c r="B681" s="1"/>
      <c r="D681" s="10"/>
      <c r="E681" s="10"/>
      <c r="G681" s="10"/>
      <c r="I681" s="10"/>
      <c r="K681" s="10"/>
      <c r="M681" s="188"/>
      <c r="N681" s="10"/>
    </row>
    <row r="682" spans="2:14" x14ac:dyDescent="0.25">
      <c r="B682" s="1"/>
      <c r="D682" s="10"/>
      <c r="E682" s="10"/>
      <c r="G682" s="10"/>
      <c r="I682" s="10"/>
      <c r="K682" s="10"/>
      <c r="M682" s="188"/>
      <c r="N682" s="10"/>
    </row>
    <row r="683" spans="2:14" x14ac:dyDescent="0.25">
      <c r="B683" s="1"/>
      <c r="D683" s="10"/>
      <c r="E683" s="10"/>
      <c r="G683" s="10"/>
      <c r="I683" s="10"/>
      <c r="K683" s="10"/>
      <c r="M683" s="188"/>
      <c r="N683" s="10"/>
    </row>
    <row r="684" spans="2:14" x14ac:dyDescent="0.25">
      <c r="B684" s="1"/>
      <c r="D684" s="10"/>
      <c r="E684" s="10"/>
      <c r="G684" s="10"/>
      <c r="I684" s="10"/>
      <c r="K684" s="10"/>
      <c r="M684" s="188"/>
      <c r="N684" s="10"/>
    </row>
    <row r="685" spans="2:14" x14ac:dyDescent="0.25">
      <c r="B685" s="1"/>
      <c r="D685" s="10"/>
      <c r="E685" s="10"/>
      <c r="G685" s="10"/>
      <c r="I685" s="10"/>
      <c r="K685" s="10"/>
      <c r="M685" s="188"/>
      <c r="N685" s="10"/>
    </row>
    <row r="686" spans="2:14" x14ac:dyDescent="0.25">
      <c r="B686" s="1"/>
      <c r="D686" s="10"/>
      <c r="E686" s="10"/>
      <c r="G686" s="10"/>
      <c r="I686" s="10"/>
      <c r="K686" s="10"/>
      <c r="M686" s="188"/>
      <c r="N686" s="10"/>
    </row>
    <row r="687" spans="2:14" x14ac:dyDescent="0.25">
      <c r="B687" s="1"/>
      <c r="D687" s="10"/>
      <c r="E687" s="10"/>
      <c r="G687" s="10"/>
      <c r="I687" s="10"/>
      <c r="K687" s="10"/>
      <c r="M687" s="188"/>
      <c r="N687" s="10"/>
    </row>
    <row r="688" spans="2:14" x14ac:dyDescent="0.25">
      <c r="B688" s="1"/>
      <c r="D688" s="10"/>
      <c r="E688" s="10"/>
      <c r="G688" s="10"/>
      <c r="I688" s="10"/>
      <c r="K688" s="10"/>
      <c r="M688" s="188"/>
      <c r="N688" s="10"/>
    </row>
    <row r="689" spans="2:14" x14ac:dyDescent="0.25">
      <c r="B689" s="1"/>
      <c r="D689" s="10"/>
      <c r="E689" s="10"/>
      <c r="G689" s="10"/>
      <c r="I689" s="10"/>
      <c r="K689" s="10"/>
      <c r="M689" s="188"/>
      <c r="N689" s="10"/>
    </row>
    <row r="690" spans="2:14" x14ac:dyDescent="0.25">
      <c r="B690" s="1"/>
      <c r="D690" s="10"/>
      <c r="E690" s="10"/>
      <c r="G690" s="10"/>
      <c r="I690" s="10"/>
      <c r="K690" s="10"/>
      <c r="M690" s="188"/>
      <c r="N690" s="10"/>
    </row>
    <row r="691" spans="2:14" x14ac:dyDescent="0.25">
      <c r="B691" s="1"/>
      <c r="D691" s="10"/>
      <c r="E691" s="10"/>
      <c r="G691" s="10"/>
      <c r="I691" s="10"/>
      <c r="K691" s="10"/>
      <c r="M691" s="188"/>
      <c r="N691" s="10"/>
    </row>
    <row r="692" spans="2:14" x14ac:dyDescent="0.25">
      <c r="B692" s="1"/>
      <c r="D692" s="10"/>
      <c r="E692" s="10"/>
      <c r="G692" s="10"/>
      <c r="I692" s="10"/>
      <c r="K692" s="10"/>
      <c r="M692" s="188"/>
      <c r="N692" s="10"/>
    </row>
    <row r="693" spans="2:14" x14ac:dyDescent="0.25">
      <c r="B693" s="1"/>
      <c r="D693" s="10"/>
      <c r="E693" s="10"/>
      <c r="G693" s="10"/>
      <c r="I693" s="10"/>
      <c r="K693" s="10"/>
      <c r="M693" s="188"/>
      <c r="N693" s="10"/>
    </row>
    <row r="694" spans="2:14" x14ac:dyDescent="0.25">
      <c r="B694" s="1"/>
      <c r="D694" s="10"/>
      <c r="E694" s="10"/>
      <c r="G694" s="10"/>
      <c r="I694" s="10"/>
      <c r="K694" s="10"/>
      <c r="M694" s="188"/>
      <c r="N694" s="10"/>
    </row>
    <row r="695" spans="2:14" x14ac:dyDescent="0.25">
      <c r="B695" s="1"/>
      <c r="D695" s="10"/>
      <c r="E695" s="10"/>
      <c r="G695" s="10"/>
      <c r="I695" s="10"/>
      <c r="K695" s="10"/>
      <c r="M695" s="188"/>
      <c r="N695" s="10"/>
    </row>
    <row r="696" spans="2:14" x14ac:dyDescent="0.25">
      <c r="B696" s="1"/>
      <c r="D696" s="10"/>
      <c r="E696" s="10"/>
      <c r="G696" s="10"/>
      <c r="I696" s="10"/>
      <c r="K696" s="10"/>
      <c r="M696" s="188"/>
      <c r="N696" s="10"/>
    </row>
    <row r="697" spans="2:14" x14ac:dyDescent="0.25">
      <c r="B697" s="1"/>
      <c r="D697" s="10"/>
      <c r="E697" s="10"/>
      <c r="G697" s="10"/>
      <c r="I697" s="10"/>
      <c r="K697" s="10"/>
      <c r="M697" s="188"/>
      <c r="N697" s="10"/>
    </row>
    <row r="698" spans="2:14" x14ac:dyDescent="0.25">
      <c r="B698" s="1"/>
      <c r="D698" s="10"/>
      <c r="E698" s="10"/>
      <c r="G698" s="10"/>
      <c r="I698" s="10"/>
      <c r="K698" s="10"/>
      <c r="M698" s="188"/>
      <c r="N698" s="10"/>
    </row>
    <row r="699" spans="2:14" x14ac:dyDescent="0.25">
      <c r="B699" s="1"/>
      <c r="D699" s="10"/>
      <c r="E699" s="10"/>
      <c r="G699" s="10"/>
      <c r="I699" s="10"/>
      <c r="K699" s="10"/>
      <c r="M699" s="188"/>
      <c r="N699" s="10"/>
    </row>
    <row r="700" spans="2:14" x14ac:dyDescent="0.25">
      <c r="B700" s="1"/>
      <c r="D700" s="10"/>
      <c r="E700" s="10"/>
      <c r="G700" s="10"/>
      <c r="I700" s="10"/>
      <c r="K700" s="10"/>
      <c r="M700" s="188"/>
      <c r="N700" s="10"/>
    </row>
    <row r="701" spans="2:14" x14ac:dyDescent="0.25">
      <c r="B701" s="1"/>
      <c r="D701" s="10"/>
      <c r="E701" s="10"/>
      <c r="G701" s="10"/>
      <c r="I701" s="10"/>
      <c r="K701" s="10"/>
      <c r="M701" s="188"/>
      <c r="N701" s="10"/>
    </row>
    <row r="702" spans="2:14" x14ac:dyDescent="0.25">
      <c r="B702" s="1"/>
      <c r="D702" s="10"/>
      <c r="E702" s="10"/>
      <c r="G702" s="10"/>
      <c r="I702" s="10"/>
      <c r="K702" s="10"/>
      <c r="M702" s="188"/>
      <c r="N702" s="10"/>
    </row>
    <row r="703" spans="2:14" x14ac:dyDescent="0.25">
      <c r="B703" s="1"/>
      <c r="D703" s="10"/>
      <c r="E703" s="10"/>
      <c r="G703" s="10"/>
      <c r="I703" s="10"/>
      <c r="K703" s="10"/>
      <c r="M703" s="188"/>
      <c r="N703" s="10"/>
    </row>
    <row r="704" spans="2:14" x14ac:dyDescent="0.25">
      <c r="B704" s="1"/>
      <c r="D704" s="10"/>
      <c r="E704" s="10"/>
      <c r="G704" s="10"/>
      <c r="I704" s="10"/>
      <c r="K704" s="10"/>
      <c r="M704" s="188"/>
      <c r="N704" s="10"/>
    </row>
    <row r="705" spans="2:14" x14ac:dyDescent="0.25">
      <c r="B705" s="1"/>
      <c r="D705" s="10"/>
      <c r="E705" s="10"/>
      <c r="G705" s="10"/>
      <c r="I705" s="10"/>
      <c r="K705" s="10"/>
      <c r="M705" s="188"/>
      <c r="N705" s="10"/>
    </row>
    <row r="706" spans="2:14" x14ac:dyDescent="0.25">
      <c r="B706" s="1"/>
      <c r="D706" s="10"/>
      <c r="E706" s="10"/>
      <c r="G706" s="10"/>
      <c r="I706" s="10"/>
      <c r="K706" s="10"/>
      <c r="M706" s="188"/>
      <c r="N706" s="10"/>
    </row>
    <row r="707" spans="2:14" x14ac:dyDescent="0.25">
      <c r="B707" s="1"/>
      <c r="D707" s="10"/>
      <c r="E707" s="10"/>
      <c r="G707" s="10"/>
      <c r="I707" s="10"/>
      <c r="K707" s="10"/>
      <c r="M707" s="188"/>
      <c r="N707" s="10"/>
    </row>
    <row r="708" spans="2:14" x14ac:dyDescent="0.25">
      <c r="B708" s="1"/>
      <c r="D708" s="10"/>
      <c r="E708" s="10"/>
      <c r="G708" s="10"/>
      <c r="I708" s="10"/>
      <c r="K708" s="10"/>
      <c r="M708" s="188"/>
      <c r="N708" s="10"/>
    </row>
    <row r="709" spans="2:14" x14ac:dyDescent="0.25">
      <c r="B709" s="1"/>
      <c r="D709" s="10"/>
      <c r="E709" s="10"/>
      <c r="G709" s="10"/>
      <c r="I709" s="10"/>
      <c r="K709" s="10"/>
      <c r="M709" s="188"/>
      <c r="N709" s="10"/>
    </row>
    <row r="710" spans="2:14" x14ac:dyDescent="0.25">
      <c r="B710" s="1"/>
      <c r="D710" s="10"/>
      <c r="E710" s="10"/>
      <c r="G710" s="10"/>
      <c r="I710" s="10"/>
      <c r="K710" s="10"/>
      <c r="M710" s="188"/>
      <c r="N710" s="10"/>
    </row>
    <row r="711" spans="2:14" x14ac:dyDescent="0.25">
      <c r="B711" s="1"/>
      <c r="D711" s="10"/>
      <c r="E711" s="10"/>
      <c r="G711" s="10"/>
      <c r="I711" s="10"/>
      <c r="K711" s="10"/>
      <c r="M711" s="188"/>
      <c r="N711" s="10"/>
    </row>
    <row r="712" spans="2:14" x14ac:dyDescent="0.25">
      <c r="B712" s="1"/>
      <c r="D712" s="10"/>
      <c r="E712" s="10"/>
      <c r="G712" s="10"/>
      <c r="I712" s="10"/>
      <c r="K712" s="10"/>
      <c r="M712" s="188"/>
      <c r="N712" s="10"/>
    </row>
    <row r="713" spans="2:14" x14ac:dyDescent="0.25">
      <c r="B713" s="1"/>
      <c r="D713" s="10"/>
      <c r="E713" s="10"/>
      <c r="G713" s="10"/>
      <c r="I713" s="10"/>
      <c r="K713" s="10"/>
      <c r="M713" s="188"/>
      <c r="N713" s="10"/>
    </row>
    <row r="714" spans="2:14" x14ac:dyDescent="0.25">
      <c r="B714" s="1"/>
      <c r="D714" s="10"/>
      <c r="E714" s="10"/>
      <c r="G714" s="10"/>
      <c r="I714" s="10"/>
      <c r="K714" s="10"/>
      <c r="M714" s="188"/>
      <c r="N714" s="10"/>
    </row>
    <row r="715" spans="2:14" x14ac:dyDescent="0.25">
      <c r="B715" s="1"/>
      <c r="D715" s="10"/>
      <c r="E715" s="10"/>
      <c r="G715" s="10"/>
      <c r="I715" s="10"/>
      <c r="K715" s="10"/>
      <c r="M715" s="188"/>
      <c r="N715" s="10"/>
    </row>
    <row r="716" spans="2:14" x14ac:dyDescent="0.25">
      <c r="B716" s="1"/>
      <c r="D716" s="10"/>
      <c r="E716" s="10"/>
      <c r="G716" s="10"/>
      <c r="I716" s="10"/>
      <c r="K716" s="10"/>
      <c r="M716" s="188"/>
      <c r="N716" s="10"/>
    </row>
    <row r="717" spans="2:14" x14ac:dyDescent="0.25">
      <c r="B717" s="1"/>
      <c r="D717" s="10"/>
      <c r="E717" s="10"/>
      <c r="G717" s="10"/>
      <c r="I717" s="10"/>
      <c r="K717" s="10"/>
      <c r="M717" s="188"/>
      <c r="N717" s="10"/>
    </row>
    <row r="718" spans="2:14" x14ac:dyDescent="0.25">
      <c r="B718" s="1"/>
      <c r="D718" s="10"/>
      <c r="E718" s="10"/>
      <c r="G718" s="10"/>
      <c r="I718" s="10"/>
      <c r="K718" s="10"/>
      <c r="M718" s="188"/>
      <c r="N718" s="10"/>
    </row>
    <row r="719" spans="2:14" x14ac:dyDescent="0.25">
      <c r="B719" s="1"/>
      <c r="D719" s="10"/>
      <c r="E719" s="10"/>
      <c r="G719" s="10"/>
      <c r="I719" s="10"/>
      <c r="K719" s="10"/>
      <c r="M719" s="188"/>
      <c r="N719" s="10"/>
    </row>
    <row r="720" spans="2:14" x14ac:dyDescent="0.25">
      <c r="B720" s="1"/>
      <c r="D720" s="10"/>
      <c r="E720" s="10"/>
      <c r="G720" s="10"/>
      <c r="I720" s="10"/>
      <c r="K720" s="10"/>
      <c r="M720" s="188"/>
      <c r="N720" s="10"/>
    </row>
    <row r="721" spans="2:14" x14ac:dyDescent="0.25">
      <c r="B721" s="1"/>
      <c r="D721" s="10"/>
      <c r="E721" s="10"/>
      <c r="G721" s="10"/>
      <c r="I721" s="10"/>
      <c r="K721" s="10"/>
      <c r="M721" s="188"/>
      <c r="N721" s="10"/>
    </row>
    <row r="722" spans="2:14" x14ac:dyDescent="0.25">
      <c r="B722" s="1"/>
      <c r="D722" s="10"/>
      <c r="E722" s="10"/>
      <c r="G722" s="10"/>
      <c r="I722" s="10"/>
      <c r="K722" s="10"/>
      <c r="M722" s="188"/>
      <c r="N722" s="10"/>
    </row>
    <row r="723" spans="2:14" x14ac:dyDescent="0.25">
      <c r="B723" s="1"/>
      <c r="D723" s="10"/>
      <c r="E723" s="10"/>
      <c r="G723" s="10"/>
      <c r="I723" s="10"/>
      <c r="K723" s="10"/>
      <c r="M723" s="188"/>
      <c r="N723" s="10"/>
    </row>
    <row r="724" spans="2:14" x14ac:dyDescent="0.25">
      <c r="B724" s="1"/>
      <c r="D724" s="10"/>
      <c r="E724" s="10"/>
      <c r="G724" s="10"/>
      <c r="I724" s="10"/>
      <c r="K724" s="10"/>
      <c r="M724" s="188"/>
      <c r="N724" s="10"/>
    </row>
    <row r="725" spans="2:14" x14ac:dyDescent="0.25">
      <c r="B725" s="1"/>
      <c r="D725" s="10"/>
      <c r="E725" s="10"/>
      <c r="G725" s="10"/>
      <c r="I725" s="10"/>
      <c r="K725" s="10"/>
      <c r="M725" s="188"/>
      <c r="N725" s="10"/>
    </row>
    <row r="726" spans="2:14" x14ac:dyDescent="0.25">
      <c r="B726" s="1"/>
      <c r="D726" s="10"/>
      <c r="E726" s="10"/>
      <c r="G726" s="10"/>
      <c r="I726" s="10"/>
      <c r="K726" s="10"/>
      <c r="M726" s="188"/>
      <c r="N726" s="10"/>
    </row>
    <row r="727" spans="2:14" x14ac:dyDescent="0.25">
      <c r="B727" s="1"/>
      <c r="D727" s="10"/>
      <c r="E727" s="10"/>
      <c r="G727" s="10"/>
      <c r="I727" s="10"/>
      <c r="K727" s="10"/>
      <c r="M727" s="188"/>
      <c r="N727" s="10"/>
    </row>
    <row r="728" spans="2:14" x14ac:dyDescent="0.25">
      <c r="B728" s="1"/>
      <c r="D728" s="10"/>
      <c r="E728" s="10"/>
      <c r="G728" s="10"/>
      <c r="I728" s="10"/>
      <c r="K728" s="10"/>
      <c r="M728" s="188"/>
      <c r="N728" s="10"/>
    </row>
    <row r="729" spans="2:14" x14ac:dyDescent="0.25">
      <c r="B729" s="1"/>
      <c r="D729" s="10"/>
      <c r="E729" s="10"/>
      <c r="G729" s="10"/>
      <c r="I729" s="10"/>
      <c r="K729" s="10"/>
      <c r="M729" s="188"/>
      <c r="N729" s="10"/>
    </row>
    <row r="730" spans="2:14" x14ac:dyDescent="0.25">
      <c r="B730" s="1"/>
      <c r="D730" s="10"/>
      <c r="E730" s="10"/>
      <c r="G730" s="10"/>
      <c r="I730" s="10"/>
      <c r="K730" s="10"/>
      <c r="M730" s="188"/>
      <c r="N730" s="10"/>
    </row>
    <row r="731" spans="2:14" x14ac:dyDescent="0.25">
      <c r="B731" s="1"/>
      <c r="D731" s="10"/>
      <c r="E731" s="10"/>
      <c r="G731" s="10"/>
      <c r="I731" s="10"/>
      <c r="K731" s="10"/>
      <c r="M731" s="188"/>
      <c r="N731" s="10"/>
    </row>
    <row r="732" spans="2:14" x14ac:dyDescent="0.25">
      <c r="B732" s="1"/>
      <c r="D732" s="10"/>
      <c r="E732" s="10"/>
      <c r="G732" s="10"/>
      <c r="I732" s="10"/>
      <c r="K732" s="10"/>
      <c r="M732" s="188"/>
      <c r="N732" s="10"/>
    </row>
    <row r="733" spans="2:14" x14ac:dyDescent="0.25">
      <c r="B733" s="1"/>
      <c r="D733" s="10"/>
      <c r="E733" s="10"/>
      <c r="G733" s="10"/>
      <c r="I733" s="10"/>
      <c r="K733" s="10"/>
      <c r="M733" s="188"/>
      <c r="N733" s="10"/>
    </row>
    <row r="734" spans="2:14" x14ac:dyDescent="0.25">
      <c r="B734" s="1"/>
      <c r="D734" s="10"/>
      <c r="E734" s="10"/>
      <c r="G734" s="10"/>
      <c r="I734" s="10"/>
      <c r="K734" s="10"/>
      <c r="M734" s="188"/>
      <c r="N734" s="10"/>
    </row>
    <row r="735" spans="2:14" x14ac:dyDescent="0.25">
      <c r="B735" s="1"/>
      <c r="D735" s="10"/>
      <c r="E735" s="10"/>
      <c r="G735" s="10"/>
      <c r="I735" s="10"/>
      <c r="K735" s="10"/>
      <c r="M735" s="188"/>
      <c r="N735" s="10"/>
    </row>
    <row r="736" spans="2:14" x14ac:dyDescent="0.25">
      <c r="B736" s="1"/>
      <c r="D736" s="10"/>
      <c r="E736" s="10"/>
      <c r="G736" s="10"/>
      <c r="I736" s="10"/>
      <c r="K736" s="10"/>
      <c r="M736" s="188"/>
      <c r="N736" s="10"/>
    </row>
    <row r="737" spans="2:14" x14ac:dyDescent="0.25">
      <c r="B737" s="1"/>
      <c r="D737" s="10"/>
      <c r="E737" s="10"/>
      <c r="G737" s="10"/>
      <c r="I737" s="10"/>
      <c r="K737" s="10"/>
      <c r="M737" s="188"/>
      <c r="N737" s="10"/>
    </row>
    <row r="738" spans="2:14" x14ac:dyDescent="0.25">
      <c r="B738" s="1"/>
      <c r="D738" s="10"/>
      <c r="E738" s="10"/>
      <c r="G738" s="10"/>
      <c r="I738" s="10"/>
      <c r="K738" s="10"/>
      <c r="M738" s="188"/>
      <c r="N738" s="10"/>
    </row>
    <row r="739" spans="2:14" x14ac:dyDescent="0.25">
      <c r="B739" s="1"/>
      <c r="D739" s="10"/>
      <c r="E739" s="10"/>
      <c r="G739" s="10"/>
      <c r="I739" s="10"/>
      <c r="K739" s="10"/>
      <c r="M739" s="188"/>
      <c r="N739" s="10"/>
    </row>
    <row r="740" spans="2:14" x14ac:dyDescent="0.25">
      <c r="B740" s="1"/>
      <c r="D740" s="10"/>
      <c r="E740" s="10"/>
      <c r="G740" s="10"/>
      <c r="I740" s="10"/>
      <c r="K740" s="10"/>
      <c r="M740" s="188"/>
      <c r="N740" s="10"/>
    </row>
    <row r="741" spans="2:14" x14ac:dyDescent="0.25">
      <c r="B741" s="1"/>
      <c r="D741" s="10"/>
      <c r="E741" s="10"/>
      <c r="G741" s="10"/>
      <c r="I741" s="10"/>
      <c r="K741" s="10"/>
      <c r="M741" s="188"/>
      <c r="N741" s="10"/>
    </row>
    <row r="742" spans="2:14" x14ac:dyDescent="0.25">
      <c r="B742" s="1"/>
      <c r="D742" s="10"/>
      <c r="E742" s="10"/>
      <c r="G742" s="10"/>
      <c r="I742" s="10"/>
      <c r="K742" s="10"/>
      <c r="M742" s="188"/>
      <c r="N742" s="10"/>
    </row>
    <row r="743" spans="2:14" x14ac:dyDescent="0.25">
      <c r="B743" s="1"/>
      <c r="D743" s="10"/>
      <c r="E743" s="10"/>
      <c r="G743" s="10"/>
      <c r="I743" s="10"/>
      <c r="K743" s="10"/>
      <c r="M743" s="188"/>
      <c r="N743" s="10"/>
    </row>
    <row r="744" spans="2:14" x14ac:dyDescent="0.25">
      <c r="B744" s="1"/>
      <c r="D744" s="10"/>
      <c r="E744" s="10"/>
      <c r="G744" s="10"/>
      <c r="I744" s="10"/>
      <c r="K744" s="10"/>
      <c r="M744" s="188"/>
      <c r="N744" s="10"/>
    </row>
    <row r="745" spans="2:14" x14ac:dyDescent="0.25">
      <c r="B745" s="1"/>
      <c r="D745" s="10"/>
      <c r="E745" s="10"/>
      <c r="G745" s="10"/>
      <c r="I745" s="10"/>
      <c r="K745" s="10"/>
      <c r="M745" s="188"/>
      <c r="N745" s="10"/>
    </row>
    <row r="746" spans="2:14" x14ac:dyDescent="0.25">
      <c r="B746" s="1"/>
      <c r="D746" s="10"/>
      <c r="E746" s="10"/>
      <c r="G746" s="10"/>
      <c r="I746" s="10"/>
      <c r="K746" s="10"/>
      <c r="M746" s="188"/>
      <c r="N746" s="10"/>
    </row>
    <row r="747" spans="2:14" x14ac:dyDescent="0.25">
      <c r="B747" s="1"/>
      <c r="D747" s="10"/>
      <c r="E747" s="10"/>
      <c r="G747" s="10"/>
      <c r="I747" s="10"/>
      <c r="K747" s="10"/>
      <c r="M747" s="188"/>
      <c r="N747" s="10"/>
    </row>
    <row r="748" spans="2:14" x14ac:dyDescent="0.25">
      <c r="B748" s="1"/>
      <c r="D748" s="10"/>
      <c r="E748" s="10"/>
      <c r="G748" s="10"/>
      <c r="I748" s="10"/>
      <c r="K748" s="10"/>
      <c r="M748" s="188"/>
      <c r="N748" s="10"/>
    </row>
    <row r="749" spans="2:14" x14ac:dyDescent="0.25">
      <c r="B749" s="1"/>
      <c r="D749" s="10"/>
      <c r="E749" s="10"/>
      <c r="G749" s="10"/>
      <c r="I749" s="10"/>
      <c r="K749" s="10"/>
      <c r="M749" s="188"/>
      <c r="N749" s="10"/>
    </row>
    <row r="750" spans="2:14" x14ac:dyDescent="0.25">
      <c r="B750" s="1"/>
      <c r="D750" s="10"/>
      <c r="E750" s="10"/>
      <c r="G750" s="10"/>
      <c r="I750" s="10"/>
      <c r="K750" s="10"/>
      <c r="M750" s="188"/>
      <c r="N750" s="10"/>
    </row>
    <row r="751" spans="2:14" x14ac:dyDescent="0.25">
      <c r="B751" s="1"/>
      <c r="D751" s="10"/>
      <c r="E751" s="10"/>
      <c r="G751" s="10"/>
      <c r="I751" s="10"/>
      <c r="K751" s="10"/>
      <c r="M751" s="188"/>
      <c r="N751" s="10"/>
    </row>
    <row r="752" spans="2:14" x14ac:dyDescent="0.25">
      <c r="B752" s="1"/>
      <c r="D752" s="10"/>
      <c r="E752" s="10"/>
      <c r="G752" s="10"/>
      <c r="I752" s="10"/>
      <c r="K752" s="10"/>
      <c r="M752" s="188"/>
      <c r="N752" s="10"/>
    </row>
    <row r="753" spans="2:14" x14ac:dyDescent="0.25">
      <c r="B753" s="1"/>
      <c r="D753" s="10"/>
      <c r="E753" s="10"/>
      <c r="G753" s="10"/>
      <c r="I753" s="10"/>
      <c r="K753" s="10"/>
      <c r="M753" s="188"/>
      <c r="N753" s="10"/>
    </row>
    <row r="754" spans="2:14" x14ac:dyDescent="0.25">
      <c r="B754" s="1"/>
      <c r="D754" s="10"/>
      <c r="E754" s="10"/>
      <c r="G754" s="10"/>
      <c r="I754" s="10"/>
      <c r="K754" s="10"/>
      <c r="M754" s="188"/>
      <c r="N754" s="10"/>
    </row>
    <row r="755" spans="2:14" x14ac:dyDescent="0.25">
      <c r="B755" s="1"/>
      <c r="D755" s="10"/>
      <c r="E755" s="10"/>
      <c r="G755" s="10"/>
      <c r="I755" s="10"/>
      <c r="K755" s="10"/>
      <c r="M755" s="188"/>
      <c r="N755" s="10"/>
    </row>
    <row r="756" spans="2:14" x14ac:dyDescent="0.25">
      <c r="B756" s="1"/>
      <c r="D756" s="10"/>
      <c r="E756" s="10"/>
      <c r="G756" s="10"/>
      <c r="I756" s="10"/>
      <c r="K756" s="10"/>
      <c r="M756" s="188"/>
      <c r="N756" s="10"/>
    </row>
    <row r="757" spans="2:14" x14ac:dyDescent="0.25">
      <c r="B757" s="1"/>
      <c r="D757" s="10"/>
      <c r="E757" s="10"/>
      <c r="G757" s="10"/>
      <c r="I757" s="10"/>
      <c r="K757" s="10"/>
      <c r="M757" s="188"/>
      <c r="N757" s="10"/>
    </row>
    <row r="758" spans="2:14" x14ac:dyDescent="0.25">
      <c r="B758" s="1"/>
      <c r="D758" s="10"/>
      <c r="E758" s="10"/>
      <c r="G758" s="10"/>
      <c r="I758" s="10"/>
      <c r="K758" s="10"/>
      <c r="M758" s="188"/>
      <c r="N758" s="10"/>
    </row>
    <row r="759" spans="2:14" x14ac:dyDescent="0.25">
      <c r="B759" s="1"/>
      <c r="D759" s="10"/>
      <c r="E759" s="10"/>
      <c r="G759" s="10"/>
      <c r="I759" s="10"/>
      <c r="K759" s="10"/>
      <c r="M759" s="188"/>
      <c r="N759" s="10"/>
    </row>
    <row r="760" spans="2:14" x14ac:dyDescent="0.25">
      <c r="B760" s="1"/>
      <c r="D760" s="10"/>
      <c r="E760" s="10"/>
      <c r="G760" s="10"/>
      <c r="I760" s="10"/>
      <c r="K760" s="10"/>
      <c r="M760" s="188"/>
      <c r="N760" s="10"/>
    </row>
    <row r="761" spans="2:14" x14ac:dyDescent="0.25">
      <c r="B761" s="1"/>
      <c r="D761" s="10"/>
      <c r="E761" s="10"/>
      <c r="G761" s="10"/>
      <c r="I761" s="10"/>
      <c r="K761" s="10"/>
      <c r="M761" s="188"/>
      <c r="N761" s="10"/>
    </row>
    <row r="762" spans="2:14" x14ac:dyDescent="0.25">
      <c r="B762" s="1"/>
      <c r="D762" s="10"/>
      <c r="E762" s="10"/>
      <c r="G762" s="10"/>
      <c r="I762" s="10"/>
      <c r="K762" s="10"/>
      <c r="M762" s="188"/>
      <c r="N762" s="10"/>
    </row>
    <row r="763" spans="2:14" x14ac:dyDescent="0.25">
      <c r="B763" s="1"/>
      <c r="D763" s="10"/>
      <c r="E763" s="10"/>
      <c r="G763" s="10"/>
      <c r="I763" s="10"/>
      <c r="K763" s="10"/>
      <c r="M763" s="188"/>
      <c r="N763" s="10"/>
    </row>
    <row r="764" spans="2:14" x14ac:dyDescent="0.25">
      <c r="B764" s="1"/>
      <c r="D764" s="10"/>
      <c r="E764" s="10"/>
      <c r="G764" s="10"/>
      <c r="I764" s="10"/>
      <c r="K764" s="10"/>
      <c r="M764" s="188"/>
      <c r="N764" s="10"/>
    </row>
    <row r="765" spans="2:14" x14ac:dyDescent="0.25">
      <c r="B765" s="1"/>
      <c r="D765" s="10"/>
      <c r="E765" s="10"/>
      <c r="G765" s="10"/>
      <c r="I765" s="10"/>
      <c r="K765" s="10"/>
      <c r="M765" s="188"/>
      <c r="N765" s="10"/>
    </row>
    <row r="766" spans="2:14" x14ac:dyDescent="0.25">
      <c r="B766" s="1"/>
      <c r="D766" s="10"/>
      <c r="E766" s="10"/>
      <c r="G766" s="10"/>
      <c r="I766" s="10"/>
      <c r="K766" s="10"/>
      <c r="M766" s="188"/>
      <c r="N766" s="10"/>
    </row>
    <row r="767" spans="2:14" x14ac:dyDescent="0.25">
      <c r="B767" s="1"/>
      <c r="D767" s="10"/>
      <c r="E767" s="10"/>
      <c r="G767" s="10"/>
      <c r="I767" s="10"/>
      <c r="K767" s="10"/>
      <c r="M767" s="188"/>
      <c r="N767" s="10"/>
    </row>
    <row r="768" spans="2:14" x14ac:dyDescent="0.25">
      <c r="B768" s="1"/>
      <c r="D768" s="10"/>
      <c r="E768" s="10"/>
      <c r="G768" s="10"/>
      <c r="I768" s="10"/>
      <c r="K768" s="10"/>
      <c r="M768" s="188"/>
      <c r="N768" s="10"/>
    </row>
    <row r="769" spans="2:14" x14ac:dyDescent="0.25">
      <c r="B769" s="1"/>
      <c r="D769" s="10"/>
      <c r="E769" s="10"/>
      <c r="G769" s="10"/>
      <c r="I769" s="10"/>
      <c r="K769" s="10"/>
      <c r="M769" s="188"/>
      <c r="N769" s="10"/>
    </row>
    <row r="770" spans="2:14" x14ac:dyDescent="0.25">
      <c r="B770" s="1"/>
      <c r="D770" s="10"/>
      <c r="E770" s="10"/>
      <c r="G770" s="10"/>
      <c r="I770" s="10"/>
      <c r="K770" s="10"/>
      <c r="M770" s="188"/>
      <c r="N770" s="10"/>
    </row>
    <row r="771" spans="2:14" x14ac:dyDescent="0.25">
      <c r="B771" s="1"/>
      <c r="D771" s="10"/>
      <c r="E771" s="10"/>
      <c r="G771" s="10"/>
      <c r="I771" s="10"/>
      <c r="K771" s="10"/>
      <c r="M771" s="188"/>
      <c r="N771" s="10"/>
    </row>
    <row r="772" spans="2:14" x14ac:dyDescent="0.25">
      <c r="B772" s="1"/>
      <c r="D772" s="10"/>
      <c r="E772" s="10"/>
      <c r="G772" s="10"/>
      <c r="I772" s="10"/>
      <c r="K772" s="10"/>
      <c r="M772" s="188"/>
      <c r="N772" s="10"/>
    </row>
    <row r="773" spans="2:14" x14ac:dyDescent="0.25">
      <c r="B773" s="1"/>
      <c r="D773" s="10"/>
      <c r="E773" s="10"/>
      <c r="G773" s="10"/>
      <c r="I773" s="10"/>
      <c r="K773" s="10"/>
      <c r="M773" s="188"/>
      <c r="N773" s="10"/>
    </row>
    <row r="774" spans="2:14" x14ac:dyDescent="0.25">
      <c r="B774" s="1"/>
      <c r="D774" s="10"/>
      <c r="E774" s="10"/>
      <c r="G774" s="10"/>
      <c r="I774" s="10"/>
      <c r="K774" s="10"/>
      <c r="M774" s="188"/>
      <c r="N774" s="10"/>
    </row>
    <row r="775" spans="2:14" x14ac:dyDescent="0.25">
      <c r="B775" s="1"/>
      <c r="D775" s="10"/>
      <c r="E775" s="10"/>
      <c r="G775" s="10"/>
      <c r="I775" s="10"/>
      <c r="K775" s="10"/>
      <c r="M775" s="188"/>
      <c r="N775" s="10"/>
    </row>
    <row r="776" spans="2:14" x14ac:dyDescent="0.25">
      <c r="B776" s="1"/>
      <c r="D776" s="10"/>
      <c r="E776" s="10"/>
      <c r="G776" s="10"/>
      <c r="I776" s="10"/>
      <c r="K776" s="10"/>
      <c r="M776" s="188"/>
      <c r="N776" s="10"/>
    </row>
    <row r="777" spans="2:14" x14ac:dyDescent="0.25">
      <c r="B777" s="1"/>
      <c r="D777" s="10"/>
      <c r="E777" s="10"/>
      <c r="G777" s="10"/>
      <c r="I777" s="10"/>
      <c r="K777" s="10"/>
      <c r="M777" s="188"/>
      <c r="N777" s="10"/>
    </row>
    <row r="778" spans="2:14" x14ac:dyDescent="0.25">
      <c r="B778" s="1"/>
      <c r="D778" s="10"/>
      <c r="E778" s="10"/>
      <c r="G778" s="10"/>
      <c r="I778" s="10"/>
      <c r="K778" s="10"/>
      <c r="M778" s="188"/>
      <c r="N778" s="10"/>
    </row>
    <row r="779" spans="2:14" x14ac:dyDescent="0.25">
      <c r="B779" s="1"/>
      <c r="D779" s="10"/>
      <c r="E779" s="10"/>
      <c r="G779" s="10"/>
      <c r="I779" s="10"/>
      <c r="K779" s="10"/>
      <c r="M779" s="188"/>
      <c r="N779" s="10"/>
    </row>
    <row r="780" spans="2:14" x14ac:dyDescent="0.25">
      <c r="B780" s="1"/>
      <c r="D780" s="10"/>
      <c r="E780" s="10"/>
      <c r="G780" s="10"/>
      <c r="I780" s="10"/>
      <c r="K780" s="10"/>
      <c r="M780" s="188"/>
      <c r="N780" s="10"/>
    </row>
    <row r="781" spans="2:14" x14ac:dyDescent="0.25">
      <c r="B781" s="1"/>
      <c r="D781" s="10"/>
      <c r="E781" s="10"/>
      <c r="G781" s="10"/>
      <c r="I781" s="10"/>
      <c r="K781" s="10"/>
      <c r="M781" s="188"/>
      <c r="N781" s="10"/>
    </row>
    <row r="782" spans="2:14" x14ac:dyDescent="0.25">
      <c r="B782" s="1"/>
      <c r="D782" s="10"/>
      <c r="E782" s="10"/>
      <c r="G782" s="10"/>
      <c r="I782" s="10"/>
      <c r="K782" s="10"/>
      <c r="M782" s="188"/>
      <c r="N782" s="10"/>
    </row>
    <row r="783" spans="2:14" x14ac:dyDescent="0.25">
      <c r="B783" s="1"/>
      <c r="D783" s="10"/>
      <c r="E783" s="10"/>
      <c r="G783" s="10"/>
      <c r="I783" s="10"/>
      <c r="K783" s="10"/>
      <c r="M783" s="188"/>
      <c r="N783" s="10"/>
    </row>
    <row r="784" spans="2:14" x14ac:dyDescent="0.25">
      <c r="B784" s="1"/>
      <c r="D784" s="10"/>
      <c r="E784" s="10"/>
      <c r="G784" s="10"/>
      <c r="I784" s="10"/>
      <c r="K784" s="10"/>
      <c r="M784" s="188"/>
      <c r="N784" s="10"/>
    </row>
    <row r="785" spans="2:14" x14ac:dyDescent="0.25">
      <c r="B785" s="1"/>
      <c r="D785" s="10"/>
      <c r="E785" s="10"/>
      <c r="G785" s="10"/>
      <c r="I785" s="10"/>
      <c r="K785" s="10"/>
      <c r="M785" s="188"/>
      <c r="N785" s="10"/>
    </row>
    <row r="786" spans="2:14" x14ac:dyDescent="0.25">
      <c r="B786" s="1"/>
      <c r="D786" s="10"/>
      <c r="E786" s="10"/>
      <c r="G786" s="10"/>
      <c r="I786" s="10"/>
      <c r="K786" s="10"/>
      <c r="M786" s="188"/>
      <c r="N786" s="10"/>
    </row>
    <row r="787" spans="2:14" x14ac:dyDescent="0.25">
      <c r="B787" s="1"/>
      <c r="D787" s="10"/>
      <c r="E787" s="10"/>
      <c r="G787" s="10"/>
      <c r="I787" s="10"/>
      <c r="K787" s="10"/>
      <c r="M787" s="188"/>
      <c r="N787" s="10"/>
    </row>
    <row r="788" spans="2:14" x14ac:dyDescent="0.25">
      <c r="B788" s="1"/>
      <c r="D788" s="10"/>
      <c r="E788" s="10"/>
      <c r="G788" s="10"/>
      <c r="I788" s="10"/>
      <c r="K788" s="10"/>
      <c r="M788" s="188"/>
      <c r="N788" s="10"/>
    </row>
    <row r="789" spans="2:14" x14ac:dyDescent="0.25">
      <c r="B789" s="1"/>
      <c r="D789" s="10"/>
      <c r="E789" s="10"/>
      <c r="G789" s="10"/>
      <c r="I789" s="10"/>
      <c r="K789" s="10"/>
      <c r="M789" s="188"/>
      <c r="N789" s="10"/>
    </row>
    <row r="790" spans="2:14" x14ac:dyDescent="0.25">
      <c r="B790" s="1"/>
      <c r="D790" s="10"/>
      <c r="E790" s="10"/>
      <c r="G790" s="10"/>
      <c r="I790" s="10"/>
      <c r="K790" s="10"/>
      <c r="M790" s="188"/>
      <c r="N790" s="10"/>
    </row>
    <row r="791" spans="2:14" x14ac:dyDescent="0.25">
      <c r="B791" s="1"/>
      <c r="D791" s="10"/>
      <c r="E791" s="10"/>
      <c r="G791" s="10"/>
      <c r="I791" s="10"/>
      <c r="K791" s="10"/>
      <c r="M791" s="188"/>
      <c r="N791" s="10"/>
    </row>
    <row r="792" spans="2:14" x14ac:dyDescent="0.25">
      <c r="B792" s="1"/>
      <c r="D792" s="10"/>
      <c r="E792" s="10"/>
      <c r="G792" s="10"/>
      <c r="I792" s="10"/>
      <c r="K792" s="10"/>
      <c r="M792" s="188"/>
      <c r="N792" s="10"/>
    </row>
    <row r="793" spans="2:14" x14ac:dyDescent="0.25">
      <c r="B793" s="1"/>
      <c r="D793" s="10"/>
      <c r="E793" s="10"/>
      <c r="G793" s="10"/>
      <c r="I793" s="10"/>
      <c r="K793" s="10"/>
      <c r="M793" s="188"/>
      <c r="N793" s="10"/>
    </row>
    <row r="794" spans="2:14" x14ac:dyDescent="0.25">
      <c r="B794" s="1"/>
      <c r="D794" s="10"/>
      <c r="E794" s="10"/>
      <c r="G794" s="10"/>
      <c r="I794" s="10"/>
      <c r="K794" s="10"/>
      <c r="M794" s="188"/>
      <c r="N794" s="10"/>
    </row>
    <row r="795" spans="2:14" x14ac:dyDescent="0.25">
      <c r="B795" s="1"/>
      <c r="D795" s="10"/>
      <c r="E795" s="10"/>
      <c r="G795" s="10"/>
      <c r="I795" s="10"/>
      <c r="K795" s="10"/>
      <c r="M795" s="188"/>
      <c r="N795" s="10"/>
    </row>
    <row r="796" spans="2:14" x14ac:dyDescent="0.25">
      <c r="B796" s="1"/>
      <c r="D796" s="10"/>
      <c r="E796" s="10"/>
      <c r="G796" s="10"/>
      <c r="I796" s="10"/>
      <c r="K796" s="10"/>
      <c r="M796" s="188"/>
      <c r="N796" s="10"/>
    </row>
    <row r="797" spans="2:14" x14ac:dyDescent="0.25">
      <c r="B797" s="1"/>
      <c r="D797" s="10"/>
      <c r="E797" s="10"/>
      <c r="G797" s="10"/>
      <c r="I797" s="10"/>
      <c r="K797" s="10"/>
      <c r="M797" s="188"/>
      <c r="N797" s="10"/>
    </row>
    <row r="798" spans="2:14" x14ac:dyDescent="0.25">
      <c r="B798" s="1"/>
      <c r="D798" s="10"/>
      <c r="E798" s="10"/>
      <c r="G798" s="10"/>
      <c r="I798" s="10"/>
      <c r="K798" s="10"/>
      <c r="M798" s="188"/>
      <c r="N798" s="10"/>
    </row>
    <row r="799" spans="2:14" x14ac:dyDescent="0.25">
      <c r="B799" s="1"/>
      <c r="D799" s="10"/>
      <c r="E799" s="10"/>
      <c r="G799" s="10"/>
      <c r="I799" s="10"/>
      <c r="K799" s="10"/>
      <c r="M799" s="188"/>
      <c r="N799" s="10"/>
    </row>
    <row r="800" spans="2:14" x14ac:dyDescent="0.25">
      <c r="B800" s="1"/>
      <c r="D800" s="10"/>
      <c r="E800" s="10"/>
      <c r="G800" s="10"/>
      <c r="I800" s="10"/>
      <c r="K800" s="10"/>
      <c r="M800" s="188"/>
      <c r="N800" s="10"/>
    </row>
    <row r="801" spans="2:14" x14ac:dyDescent="0.25">
      <c r="B801" s="1"/>
      <c r="D801" s="10"/>
      <c r="E801" s="10"/>
      <c r="G801" s="10"/>
      <c r="I801" s="10"/>
      <c r="K801" s="10"/>
      <c r="M801" s="188"/>
      <c r="N801" s="10"/>
    </row>
    <row r="802" spans="2:14" x14ac:dyDescent="0.25">
      <c r="B802" s="1"/>
      <c r="D802" s="10"/>
      <c r="E802" s="10"/>
      <c r="G802" s="10"/>
      <c r="I802" s="10"/>
      <c r="K802" s="10"/>
      <c r="M802" s="188"/>
      <c r="N802" s="10"/>
    </row>
    <row r="803" spans="2:14" x14ac:dyDescent="0.25">
      <c r="B803" s="1"/>
      <c r="D803" s="10"/>
      <c r="E803" s="10"/>
      <c r="G803" s="10"/>
      <c r="I803" s="10"/>
      <c r="K803" s="10"/>
      <c r="M803" s="188"/>
      <c r="N803" s="10"/>
    </row>
    <row r="804" spans="2:14" x14ac:dyDescent="0.25">
      <c r="B804" s="1"/>
      <c r="D804" s="10"/>
      <c r="E804" s="10"/>
      <c r="G804" s="10"/>
      <c r="I804" s="10"/>
      <c r="K804" s="10"/>
      <c r="M804" s="188"/>
      <c r="N804" s="10"/>
    </row>
    <row r="805" spans="2:14" x14ac:dyDescent="0.25">
      <c r="B805" s="1"/>
      <c r="D805" s="10"/>
      <c r="E805" s="10"/>
      <c r="G805" s="10"/>
      <c r="I805" s="10"/>
      <c r="K805" s="10"/>
      <c r="M805" s="188"/>
      <c r="N805" s="10"/>
    </row>
    <row r="806" spans="2:14" x14ac:dyDescent="0.25">
      <c r="B806" s="1"/>
      <c r="D806" s="10"/>
      <c r="E806" s="10"/>
      <c r="G806" s="10"/>
      <c r="I806" s="10"/>
      <c r="K806" s="10"/>
      <c r="M806" s="188"/>
      <c r="N806" s="10"/>
    </row>
    <row r="807" spans="2:14" x14ac:dyDescent="0.25">
      <c r="B807" s="1"/>
      <c r="D807" s="10"/>
      <c r="E807" s="10"/>
      <c r="G807" s="10"/>
      <c r="I807" s="10"/>
      <c r="K807" s="10"/>
      <c r="M807" s="188"/>
      <c r="N807" s="10"/>
    </row>
    <row r="808" spans="2:14" x14ac:dyDescent="0.25">
      <c r="B808" s="1"/>
      <c r="D808" s="10"/>
      <c r="E808" s="10"/>
      <c r="G808" s="10"/>
      <c r="I808" s="10"/>
      <c r="K808" s="10"/>
      <c r="M808" s="188"/>
      <c r="N808" s="10"/>
    </row>
    <row r="809" spans="2:14" x14ac:dyDescent="0.25">
      <c r="B809" s="1"/>
      <c r="D809" s="10"/>
      <c r="E809" s="10"/>
      <c r="G809" s="10"/>
      <c r="I809" s="10"/>
      <c r="K809" s="10"/>
      <c r="M809" s="188"/>
      <c r="N809" s="10"/>
    </row>
    <row r="810" spans="2:14" x14ac:dyDescent="0.25">
      <c r="B810" s="1"/>
      <c r="D810" s="10"/>
      <c r="E810" s="10"/>
      <c r="G810" s="10"/>
      <c r="I810" s="10"/>
      <c r="K810" s="10"/>
      <c r="M810" s="188"/>
      <c r="N810" s="10"/>
    </row>
    <row r="811" spans="2:14" x14ac:dyDescent="0.25">
      <c r="B811" s="1"/>
      <c r="D811" s="10"/>
      <c r="E811" s="10"/>
      <c r="G811" s="10"/>
      <c r="I811" s="10"/>
      <c r="K811" s="10"/>
      <c r="M811" s="188"/>
      <c r="N811" s="10"/>
    </row>
    <row r="812" spans="2:14" x14ac:dyDescent="0.25">
      <c r="B812" s="1"/>
      <c r="D812" s="10"/>
      <c r="E812" s="10"/>
      <c r="G812" s="10"/>
      <c r="I812" s="10"/>
      <c r="K812" s="10"/>
      <c r="M812" s="188"/>
      <c r="N812" s="10"/>
    </row>
    <row r="813" spans="2:14" x14ac:dyDescent="0.25">
      <c r="B813" s="1"/>
      <c r="D813" s="10"/>
      <c r="E813" s="10"/>
      <c r="G813" s="10"/>
      <c r="I813" s="10"/>
      <c r="K813" s="10"/>
      <c r="M813" s="188"/>
      <c r="N813" s="10"/>
    </row>
    <row r="814" spans="2:14" x14ac:dyDescent="0.25">
      <c r="B814" s="1"/>
      <c r="D814" s="10"/>
      <c r="E814" s="10"/>
      <c r="G814" s="10"/>
      <c r="I814" s="10"/>
      <c r="K814" s="10"/>
      <c r="M814" s="188"/>
      <c r="N814" s="10"/>
    </row>
    <row r="815" spans="2:14" x14ac:dyDescent="0.25">
      <c r="B815" s="1"/>
      <c r="D815" s="10"/>
      <c r="E815" s="10"/>
      <c r="G815" s="10"/>
      <c r="I815" s="10"/>
      <c r="K815" s="10"/>
      <c r="M815" s="188"/>
      <c r="N815" s="10"/>
    </row>
    <row r="816" spans="2:14" x14ac:dyDescent="0.25">
      <c r="B816" s="1"/>
      <c r="D816" s="10"/>
      <c r="E816" s="10"/>
      <c r="G816" s="10"/>
      <c r="I816" s="10"/>
      <c r="K816" s="10"/>
      <c r="M816" s="188"/>
      <c r="N816" s="10"/>
    </row>
    <row r="817" spans="2:14" x14ac:dyDescent="0.25">
      <c r="B817" s="1"/>
      <c r="D817" s="10"/>
      <c r="E817" s="10"/>
      <c r="G817" s="10"/>
      <c r="I817" s="10"/>
      <c r="K817" s="10"/>
      <c r="M817" s="188"/>
      <c r="N817" s="10"/>
    </row>
    <row r="818" spans="2:14" x14ac:dyDescent="0.25">
      <c r="B818" s="1"/>
      <c r="D818" s="10"/>
      <c r="E818" s="10"/>
      <c r="G818" s="10"/>
      <c r="I818" s="10"/>
      <c r="K818" s="10"/>
      <c r="M818" s="188"/>
      <c r="N818" s="10"/>
    </row>
    <row r="819" spans="2:14" x14ac:dyDescent="0.25">
      <c r="B819" s="1"/>
      <c r="D819" s="10"/>
      <c r="E819" s="10"/>
      <c r="G819" s="10"/>
      <c r="I819" s="10"/>
      <c r="K819" s="10"/>
      <c r="M819" s="188"/>
      <c r="N819" s="10"/>
    </row>
    <row r="820" spans="2:14" x14ac:dyDescent="0.25">
      <c r="B820" s="1"/>
      <c r="D820" s="10"/>
      <c r="E820" s="10"/>
      <c r="G820" s="10"/>
      <c r="I820" s="10"/>
      <c r="K820" s="10"/>
      <c r="M820" s="188"/>
      <c r="N820" s="10"/>
    </row>
    <row r="821" spans="2:14" x14ac:dyDescent="0.25">
      <c r="B821" s="1"/>
      <c r="D821" s="10"/>
      <c r="E821" s="10"/>
      <c r="G821" s="10"/>
      <c r="I821" s="10"/>
      <c r="K821" s="10"/>
      <c r="M821" s="188"/>
      <c r="N821" s="10"/>
    </row>
    <row r="822" spans="2:14" x14ac:dyDescent="0.25">
      <c r="B822" s="1"/>
      <c r="D822" s="10"/>
      <c r="E822" s="10"/>
      <c r="G822" s="10"/>
      <c r="I822" s="10"/>
      <c r="K822" s="10"/>
      <c r="M822" s="188"/>
      <c r="N822" s="10"/>
    </row>
    <row r="823" spans="2:14" x14ac:dyDescent="0.25">
      <c r="B823" s="1"/>
      <c r="D823" s="10"/>
      <c r="E823" s="10"/>
      <c r="G823" s="10"/>
      <c r="I823" s="10"/>
      <c r="K823" s="10"/>
      <c r="M823" s="188"/>
      <c r="N823" s="10"/>
    </row>
    <row r="824" spans="2:14" x14ac:dyDescent="0.25">
      <c r="B824" s="1"/>
      <c r="D824" s="10"/>
      <c r="E824" s="10"/>
      <c r="G824" s="10"/>
      <c r="I824" s="10"/>
      <c r="K824" s="10"/>
      <c r="M824" s="188"/>
      <c r="N824" s="10"/>
    </row>
    <row r="825" spans="2:14" x14ac:dyDescent="0.25">
      <c r="B825" s="1"/>
      <c r="D825" s="10"/>
      <c r="E825" s="10"/>
      <c r="G825" s="10"/>
      <c r="I825" s="10"/>
      <c r="K825" s="10"/>
      <c r="M825" s="188"/>
      <c r="N825" s="10"/>
    </row>
    <row r="826" spans="2:14" x14ac:dyDescent="0.25">
      <c r="B826" s="1"/>
      <c r="D826" s="10"/>
      <c r="E826" s="10"/>
      <c r="G826" s="10"/>
      <c r="I826" s="10"/>
      <c r="K826" s="10"/>
      <c r="M826" s="188"/>
      <c r="N826" s="10"/>
    </row>
    <row r="827" spans="2:14" x14ac:dyDescent="0.25">
      <c r="B827" s="1"/>
      <c r="D827" s="10"/>
      <c r="E827" s="10"/>
      <c r="G827" s="10"/>
      <c r="I827" s="10"/>
      <c r="K827" s="10"/>
      <c r="M827" s="188"/>
      <c r="N827" s="10"/>
    </row>
    <row r="828" spans="2:14" x14ac:dyDescent="0.25">
      <c r="B828" s="1"/>
      <c r="D828" s="10"/>
      <c r="E828" s="10"/>
      <c r="G828" s="10"/>
      <c r="I828" s="10"/>
      <c r="K828" s="10"/>
      <c r="M828" s="188"/>
      <c r="N828" s="10"/>
    </row>
    <row r="829" spans="2:14" x14ac:dyDescent="0.25">
      <c r="B829" s="1"/>
      <c r="D829" s="10"/>
      <c r="E829" s="10"/>
      <c r="G829" s="10"/>
      <c r="I829" s="10"/>
      <c r="K829" s="10"/>
      <c r="M829" s="188"/>
      <c r="N829" s="10"/>
    </row>
    <row r="830" spans="2:14" x14ac:dyDescent="0.25">
      <c r="B830" s="1"/>
      <c r="D830" s="10"/>
      <c r="E830" s="10"/>
      <c r="G830" s="10"/>
      <c r="I830" s="10"/>
      <c r="K830" s="10"/>
      <c r="M830" s="188"/>
      <c r="N830" s="10"/>
    </row>
    <row r="831" spans="2:14" x14ac:dyDescent="0.25">
      <c r="B831" s="1"/>
      <c r="D831" s="10"/>
      <c r="E831" s="10"/>
      <c r="G831" s="10"/>
      <c r="I831" s="10"/>
      <c r="K831" s="10"/>
      <c r="M831" s="188"/>
      <c r="N831" s="10"/>
    </row>
    <row r="832" spans="2:14" x14ac:dyDescent="0.25">
      <c r="B832" s="1"/>
      <c r="D832" s="10"/>
      <c r="E832" s="10"/>
      <c r="G832" s="10"/>
      <c r="I832" s="10"/>
      <c r="K832" s="10"/>
      <c r="M832" s="188"/>
      <c r="N832" s="10"/>
    </row>
    <row r="833" spans="2:14" x14ac:dyDescent="0.25">
      <c r="B833" s="1"/>
      <c r="D833" s="10"/>
      <c r="E833" s="10"/>
      <c r="G833" s="10"/>
      <c r="I833" s="10"/>
      <c r="K833" s="10"/>
      <c r="M833" s="188"/>
      <c r="N833" s="10"/>
    </row>
    <row r="834" spans="2:14" x14ac:dyDescent="0.25">
      <c r="B834" s="1"/>
      <c r="D834" s="10"/>
      <c r="E834" s="10"/>
      <c r="G834" s="10"/>
      <c r="I834" s="10"/>
      <c r="K834" s="10"/>
      <c r="M834" s="188"/>
      <c r="N834" s="10"/>
    </row>
    <row r="835" spans="2:14" x14ac:dyDescent="0.25">
      <c r="B835" s="1"/>
      <c r="D835" s="10"/>
      <c r="E835" s="10"/>
      <c r="G835" s="10"/>
      <c r="I835" s="10"/>
      <c r="K835" s="10"/>
      <c r="M835" s="188"/>
      <c r="N835" s="10"/>
    </row>
    <row r="836" spans="2:14" x14ac:dyDescent="0.25">
      <c r="B836" s="1"/>
      <c r="D836" s="10"/>
      <c r="E836" s="10"/>
      <c r="G836" s="10"/>
      <c r="I836" s="10"/>
      <c r="K836" s="10"/>
      <c r="M836" s="188"/>
      <c r="N836" s="10"/>
    </row>
    <row r="837" spans="2:14" x14ac:dyDescent="0.25">
      <c r="B837" s="1"/>
      <c r="D837" s="10"/>
      <c r="E837" s="10"/>
      <c r="G837" s="10"/>
      <c r="I837" s="10"/>
      <c r="K837" s="10"/>
      <c r="M837" s="188"/>
      <c r="N837" s="10"/>
    </row>
    <row r="838" spans="2:14" x14ac:dyDescent="0.25">
      <c r="B838" s="1"/>
      <c r="D838" s="10"/>
      <c r="E838" s="10"/>
      <c r="G838" s="10"/>
      <c r="I838" s="10"/>
      <c r="K838" s="10"/>
      <c r="M838" s="188"/>
      <c r="N838" s="10"/>
    </row>
    <row r="839" spans="2:14" x14ac:dyDescent="0.25">
      <c r="B839" s="1"/>
      <c r="D839" s="10"/>
      <c r="E839" s="10"/>
      <c r="G839" s="10"/>
      <c r="I839" s="10"/>
      <c r="K839" s="10"/>
      <c r="M839" s="188"/>
      <c r="N839" s="10"/>
    </row>
    <row r="840" spans="2:14" x14ac:dyDescent="0.25">
      <c r="B840" s="1"/>
      <c r="D840" s="10"/>
      <c r="E840" s="10"/>
      <c r="G840" s="10"/>
      <c r="I840" s="10"/>
      <c r="K840" s="10"/>
      <c r="M840" s="188"/>
      <c r="N840" s="10"/>
    </row>
    <row r="841" spans="2:14" x14ac:dyDescent="0.25">
      <c r="B841" s="1"/>
      <c r="D841" s="10"/>
      <c r="E841" s="10"/>
      <c r="G841" s="10"/>
      <c r="I841" s="10"/>
      <c r="K841" s="10"/>
      <c r="M841" s="188"/>
      <c r="N841" s="10"/>
    </row>
    <row r="842" spans="2:14" x14ac:dyDescent="0.25">
      <c r="B842" s="1"/>
      <c r="D842" s="10"/>
      <c r="E842" s="10"/>
      <c r="G842" s="10"/>
      <c r="I842" s="10"/>
      <c r="K842" s="10"/>
      <c r="M842" s="188"/>
      <c r="N842" s="10"/>
    </row>
    <row r="843" spans="2:14" x14ac:dyDescent="0.25">
      <c r="B843" s="1"/>
      <c r="D843" s="10"/>
      <c r="E843" s="10"/>
      <c r="G843" s="10"/>
      <c r="I843" s="10"/>
      <c r="K843" s="10"/>
      <c r="M843" s="188"/>
      <c r="N843" s="10"/>
    </row>
    <row r="844" spans="2:14" x14ac:dyDescent="0.25">
      <c r="B844" s="1"/>
      <c r="D844" s="10"/>
      <c r="E844" s="10"/>
      <c r="G844" s="10"/>
      <c r="I844" s="10"/>
      <c r="K844" s="10"/>
      <c r="M844" s="188"/>
      <c r="N844" s="10"/>
    </row>
    <row r="845" spans="2:14" x14ac:dyDescent="0.25">
      <c r="B845" s="1"/>
      <c r="D845" s="10"/>
      <c r="E845" s="10"/>
      <c r="G845" s="10"/>
      <c r="I845" s="10"/>
      <c r="K845" s="10"/>
      <c r="M845" s="188"/>
      <c r="N845" s="10"/>
    </row>
    <row r="846" spans="2:14" x14ac:dyDescent="0.25">
      <c r="B846" s="1"/>
      <c r="D846" s="10"/>
      <c r="E846" s="10"/>
      <c r="G846" s="10"/>
      <c r="I846" s="10"/>
      <c r="K846" s="10"/>
      <c r="M846" s="188"/>
      <c r="N846" s="10"/>
    </row>
    <row r="847" spans="2:14" x14ac:dyDescent="0.25">
      <c r="B847" s="1"/>
      <c r="D847" s="10"/>
      <c r="E847" s="10"/>
      <c r="G847" s="10"/>
      <c r="I847" s="10"/>
      <c r="K847" s="10"/>
      <c r="M847" s="188"/>
      <c r="N847" s="10"/>
    </row>
    <row r="848" spans="2:14" x14ac:dyDescent="0.25">
      <c r="B848" s="1"/>
      <c r="D848" s="10"/>
      <c r="E848" s="10"/>
      <c r="G848" s="10"/>
      <c r="I848" s="10"/>
      <c r="K848" s="10"/>
      <c r="M848" s="188"/>
      <c r="N848" s="10"/>
    </row>
    <row r="849" spans="2:14" x14ac:dyDescent="0.25">
      <c r="B849" s="1"/>
      <c r="D849" s="10"/>
      <c r="E849" s="10"/>
      <c r="G849" s="10"/>
      <c r="I849" s="10"/>
      <c r="K849" s="10"/>
      <c r="M849" s="188"/>
      <c r="N849" s="10"/>
    </row>
    <row r="850" spans="2:14" x14ac:dyDescent="0.25">
      <c r="B850" s="1"/>
      <c r="D850" s="10"/>
      <c r="E850" s="10"/>
      <c r="G850" s="10"/>
      <c r="I850" s="10"/>
      <c r="K850" s="10"/>
      <c r="M850" s="188"/>
      <c r="N850" s="10"/>
    </row>
    <row r="851" spans="2:14" x14ac:dyDescent="0.25">
      <c r="B851" s="1"/>
      <c r="D851" s="10"/>
      <c r="E851" s="10"/>
      <c r="G851" s="10"/>
      <c r="I851" s="10"/>
      <c r="K851" s="10"/>
      <c r="M851" s="188"/>
      <c r="N851" s="10"/>
    </row>
    <row r="852" spans="2:14" x14ac:dyDescent="0.25">
      <c r="B852" s="1"/>
      <c r="D852" s="10"/>
      <c r="E852" s="10"/>
      <c r="G852" s="10"/>
      <c r="I852" s="10"/>
      <c r="K852" s="10"/>
      <c r="M852" s="188"/>
      <c r="N852" s="10"/>
    </row>
    <row r="853" spans="2:14" x14ac:dyDescent="0.25">
      <c r="B853" s="1"/>
      <c r="D853" s="10"/>
      <c r="E853" s="10"/>
      <c r="G853" s="10"/>
      <c r="I853" s="10"/>
      <c r="K853" s="10"/>
      <c r="M853" s="188"/>
      <c r="N853" s="10"/>
    </row>
    <row r="854" spans="2:14" x14ac:dyDescent="0.25">
      <c r="B854" s="1"/>
      <c r="D854" s="10"/>
      <c r="E854" s="10"/>
      <c r="G854" s="10"/>
      <c r="I854" s="10"/>
      <c r="K854" s="10"/>
      <c r="M854" s="188"/>
      <c r="N854" s="10"/>
    </row>
    <row r="855" spans="2:14" x14ac:dyDescent="0.25">
      <c r="B855" s="1"/>
      <c r="D855" s="10"/>
      <c r="E855" s="10"/>
      <c r="G855" s="10"/>
      <c r="I855" s="10"/>
      <c r="K855" s="10"/>
      <c r="M855" s="188"/>
      <c r="N855" s="10"/>
    </row>
    <row r="856" spans="2:14" x14ac:dyDescent="0.25">
      <c r="B856" s="1"/>
      <c r="D856" s="10"/>
      <c r="E856" s="10"/>
      <c r="G856" s="10"/>
      <c r="I856" s="10"/>
      <c r="K856" s="10"/>
      <c r="M856" s="188"/>
      <c r="N856" s="10"/>
    </row>
    <row r="857" spans="2:14" x14ac:dyDescent="0.25">
      <c r="B857" s="1"/>
      <c r="D857" s="10"/>
      <c r="E857" s="10"/>
      <c r="G857" s="10"/>
      <c r="I857" s="10"/>
      <c r="K857" s="10"/>
      <c r="M857" s="188"/>
      <c r="N857" s="10"/>
    </row>
    <row r="858" spans="2:14" x14ac:dyDescent="0.25">
      <c r="B858" s="1"/>
      <c r="D858" s="10"/>
      <c r="E858" s="10"/>
      <c r="G858" s="10"/>
      <c r="I858" s="10"/>
      <c r="K858" s="10"/>
      <c r="M858" s="188"/>
      <c r="N858" s="10"/>
    </row>
    <row r="859" spans="2:14" x14ac:dyDescent="0.25">
      <c r="B859" s="1"/>
      <c r="D859" s="10"/>
      <c r="E859" s="10"/>
      <c r="G859" s="10"/>
      <c r="I859" s="10"/>
      <c r="K859" s="10"/>
      <c r="M859" s="188"/>
      <c r="N859" s="10"/>
    </row>
    <row r="860" spans="2:14" x14ac:dyDescent="0.25">
      <c r="B860" s="1"/>
      <c r="D860" s="10"/>
      <c r="E860" s="10"/>
      <c r="G860" s="10"/>
      <c r="I860" s="10"/>
      <c r="K860" s="10"/>
      <c r="M860" s="188"/>
      <c r="N860" s="10"/>
    </row>
    <row r="861" spans="2:14" x14ac:dyDescent="0.25">
      <c r="B861" s="1"/>
      <c r="D861" s="10"/>
      <c r="E861" s="10"/>
      <c r="G861" s="10"/>
      <c r="I861" s="10"/>
      <c r="K861" s="10"/>
      <c r="M861" s="188"/>
      <c r="N861" s="10"/>
    </row>
    <row r="862" spans="2:14" x14ac:dyDescent="0.25">
      <c r="B862" s="1"/>
      <c r="D862" s="10"/>
      <c r="E862" s="10"/>
      <c r="G862" s="10"/>
      <c r="I862" s="10"/>
      <c r="K862" s="10"/>
      <c r="M862" s="188"/>
      <c r="N862" s="10"/>
    </row>
    <row r="863" spans="2:14" x14ac:dyDescent="0.25">
      <c r="B863" s="1"/>
      <c r="D863" s="10"/>
      <c r="E863" s="10"/>
      <c r="G863" s="10"/>
      <c r="I863" s="10"/>
      <c r="K863" s="10"/>
      <c r="M863" s="188"/>
      <c r="N863" s="10"/>
    </row>
    <row r="864" spans="2:14" x14ac:dyDescent="0.25">
      <c r="B864" s="1"/>
      <c r="D864" s="10"/>
      <c r="E864" s="10"/>
      <c r="G864" s="10"/>
      <c r="I864" s="10"/>
      <c r="K864" s="10"/>
      <c r="M864" s="188"/>
      <c r="N864" s="10"/>
    </row>
    <row r="865" spans="2:14" x14ac:dyDescent="0.25">
      <c r="B865" s="1"/>
      <c r="D865" s="10"/>
      <c r="E865" s="10"/>
      <c r="G865" s="10"/>
      <c r="I865" s="10"/>
      <c r="K865" s="10"/>
      <c r="M865" s="188"/>
      <c r="N865" s="10"/>
    </row>
    <row r="866" spans="2:14" x14ac:dyDescent="0.25">
      <c r="B866" s="1"/>
      <c r="D866" s="10"/>
      <c r="E866" s="10"/>
      <c r="G866" s="10"/>
      <c r="I866" s="10"/>
      <c r="K866" s="10"/>
      <c r="M866" s="188"/>
      <c r="N866" s="10"/>
    </row>
    <row r="867" spans="2:14" x14ac:dyDescent="0.25">
      <c r="B867" s="1"/>
      <c r="D867" s="10"/>
      <c r="E867" s="10"/>
      <c r="G867" s="10"/>
      <c r="I867" s="10"/>
      <c r="K867" s="10"/>
      <c r="M867" s="188"/>
      <c r="N867" s="10"/>
    </row>
    <row r="868" spans="2:14" x14ac:dyDescent="0.25">
      <c r="B868" s="1"/>
      <c r="D868" s="10"/>
      <c r="E868" s="10"/>
      <c r="G868" s="10"/>
      <c r="I868" s="10"/>
      <c r="K868" s="10"/>
      <c r="M868" s="188"/>
      <c r="N868" s="10"/>
    </row>
    <row r="869" spans="2:14" x14ac:dyDescent="0.25">
      <c r="B869" s="1"/>
      <c r="D869" s="10"/>
      <c r="E869" s="10"/>
      <c r="G869" s="10"/>
      <c r="I869" s="10"/>
      <c r="K869" s="10"/>
      <c r="M869" s="188"/>
      <c r="N869" s="10"/>
    </row>
    <row r="870" spans="2:14" x14ac:dyDescent="0.25">
      <c r="B870" s="1"/>
      <c r="D870" s="10"/>
      <c r="E870" s="10"/>
      <c r="G870" s="10"/>
      <c r="I870" s="10"/>
      <c r="K870" s="10"/>
      <c r="M870" s="188"/>
      <c r="N870" s="10"/>
    </row>
    <row r="871" spans="2:14" x14ac:dyDescent="0.25">
      <c r="B871" s="1"/>
      <c r="D871" s="10"/>
      <c r="E871" s="10"/>
      <c r="G871" s="10"/>
      <c r="I871" s="10"/>
      <c r="K871" s="10"/>
      <c r="M871" s="188"/>
      <c r="N871" s="10"/>
    </row>
    <row r="872" spans="2:14" x14ac:dyDescent="0.25">
      <c r="B872" s="1"/>
      <c r="D872" s="10"/>
      <c r="E872" s="10"/>
      <c r="G872" s="10"/>
      <c r="I872" s="10"/>
      <c r="K872" s="10"/>
      <c r="M872" s="188"/>
      <c r="N872" s="10"/>
    </row>
    <row r="873" spans="2:14" x14ac:dyDescent="0.25">
      <c r="B873" s="1"/>
      <c r="D873" s="10"/>
      <c r="E873" s="10"/>
      <c r="G873" s="10"/>
      <c r="I873" s="10"/>
      <c r="K873" s="10"/>
      <c r="M873" s="188"/>
      <c r="N873" s="10"/>
    </row>
    <row r="874" spans="2:14" x14ac:dyDescent="0.25">
      <c r="B874" s="1"/>
      <c r="D874" s="10"/>
      <c r="E874" s="10"/>
      <c r="G874" s="10"/>
      <c r="I874" s="10"/>
      <c r="K874" s="10"/>
      <c r="M874" s="188"/>
      <c r="N874" s="10"/>
    </row>
    <row r="875" spans="2:14" x14ac:dyDescent="0.25">
      <c r="B875" s="1"/>
      <c r="D875" s="10"/>
      <c r="E875" s="10"/>
      <c r="G875" s="10"/>
      <c r="I875" s="10"/>
      <c r="K875" s="10"/>
      <c r="M875" s="188"/>
      <c r="N875" s="10"/>
    </row>
    <row r="876" spans="2:14" x14ac:dyDescent="0.25">
      <c r="B876" s="1"/>
      <c r="D876" s="10"/>
      <c r="E876" s="10"/>
      <c r="G876" s="10"/>
      <c r="I876" s="10"/>
      <c r="K876" s="10"/>
      <c r="M876" s="188"/>
      <c r="N876" s="10"/>
    </row>
    <row r="877" spans="2:14" x14ac:dyDescent="0.25">
      <c r="B877" s="1"/>
      <c r="D877" s="10"/>
      <c r="E877" s="10"/>
      <c r="G877" s="10"/>
      <c r="I877" s="10"/>
      <c r="K877" s="10"/>
      <c r="M877" s="188"/>
      <c r="N877" s="10"/>
    </row>
    <row r="878" spans="2:14" x14ac:dyDescent="0.25">
      <c r="B878" s="1"/>
      <c r="D878" s="10"/>
      <c r="E878" s="10"/>
      <c r="G878" s="10"/>
      <c r="I878" s="10"/>
      <c r="K878" s="10"/>
      <c r="M878" s="188"/>
      <c r="N878" s="10"/>
    </row>
    <row r="879" spans="2:14" x14ac:dyDescent="0.25">
      <c r="B879" s="1"/>
      <c r="D879" s="10"/>
      <c r="E879" s="10"/>
      <c r="G879" s="10"/>
      <c r="I879" s="10"/>
      <c r="K879" s="10"/>
      <c r="M879" s="188"/>
      <c r="N879" s="10"/>
    </row>
    <row r="880" spans="2:14" x14ac:dyDescent="0.25">
      <c r="B880" s="1"/>
      <c r="D880" s="10"/>
      <c r="E880" s="10"/>
      <c r="G880" s="10"/>
      <c r="I880" s="10"/>
      <c r="K880" s="10"/>
      <c r="M880" s="188"/>
      <c r="N880" s="10"/>
    </row>
    <row r="881" spans="2:14" x14ac:dyDescent="0.25">
      <c r="B881" s="1"/>
      <c r="D881" s="10"/>
      <c r="E881" s="10"/>
      <c r="G881" s="10"/>
      <c r="I881" s="10"/>
      <c r="K881" s="10"/>
      <c r="M881" s="188"/>
      <c r="N881" s="10"/>
    </row>
    <row r="882" spans="2:14" x14ac:dyDescent="0.25">
      <c r="B882" s="1"/>
      <c r="D882" s="10"/>
      <c r="E882" s="10"/>
      <c r="G882" s="10"/>
      <c r="I882" s="10"/>
      <c r="K882" s="10"/>
      <c r="M882" s="188"/>
      <c r="N882" s="10"/>
    </row>
    <row r="883" spans="2:14" x14ac:dyDescent="0.25">
      <c r="B883" s="1"/>
      <c r="D883" s="10"/>
      <c r="E883" s="10"/>
      <c r="G883" s="10"/>
      <c r="I883" s="10"/>
      <c r="K883" s="10"/>
      <c r="M883" s="188"/>
      <c r="N883" s="10"/>
    </row>
    <row r="884" spans="2:14" x14ac:dyDescent="0.25">
      <c r="B884" s="1"/>
      <c r="D884" s="10"/>
      <c r="E884" s="10"/>
      <c r="G884" s="10"/>
      <c r="I884" s="10"/>
      <c r="K884" s="10"/>
      <c r="M884" s="188"/>
      <c r="N884" s="10"/>
    </row>
    <row r="885" spans="2:14" x14ac:dyDescent="0.25">
      <c r="B885" s="1"/>
      <c r="D885" s="10"/>
      <c r="E885" s="10"/>
      <c r="G885" s="10"/>
      <c r="I885" s="10"/>
      <c r="K885" s="10"/>
      <c r="M885" s="188"/>
      <c r="N885" s="10"/>
    </row>
    <row r="886" spans="2:14" x14ac:dyDescent="0.25">
      <c r="B886" s="1"/>
      <c r="D886" s="10"/>
      <c r="E886" s="10"/>
      <c r="G886" s="10"/>
      <c r="I886" s="10"/>
      <c r="K886" s="10"/>
      <c r="M886" s="188"/>
      <c r="N886" s="10"/>
    </row>
    <row r="887" spans="2:14" x14ac:dyDescent="0.25">
      <c r="B887" s="1"/>
      <c r="D887" s="10"/>
      <c r="E887" s="10"/>
      <c r="G887" s="10"/>
      <c r="I887" s="10"/>
      <c r="K887" s="10"/>
      <c r="M887" s="188"/>
      <c r="N887" s="10"/>
    </row>
    <row r="888" spans="2:14" x14ac:dyDescent="0.25">
      <c r="B888" s="1"/>
      <c r="D888" s="10"/>
      <c r="E888" s="10"/>
      <c r="G888" s="10"/>
      <c r="I888" s="10"/>
      <c r="K888" s="10"/>
      <c r="M888" s="188"/>
      <c r="N888" s="10"/>
    </row>
    <row r="889" spans="2:14" x14ac:dyDescent="0.25">
      <c r="B889" s="1"/>
      <c r="D889" s="10"/>
      <c r="E889" s="10"/>
      <c r="G889" s="10"/>
      <c r="I889" s="10"/>
      <c r="K889" s="10"/>
      <c r="M889" s="188"/>
      <c r="N889" s="10"/>
    </row>
    <row r="890" spans="2:14" x14ac:dyDescent="0.25">
      <c r="B890" s="1"/>
      <c r="D890" s="10"/>
      <c r="E890" s="10"/>
      <c r="G890" s="10"/>
      <c r="I890" s="10"/>
      <c r="K890" s="10"/>
      <c r="M890" s="188"/>
      <c r="N890" s="10"/>
    </row>
    <row r="891" spans="2:14" x14ac:dyDescent="0.25">
      <c r="B891" s="1"/>
      <c r="D891" s="10"/>
      <c r="E891" s="10"/>
      <c r="G891" s="10"/>
      <c r="I891" s="10"/>
      <c r="K891" s="10"/>
      <c r="M891" s="188"/>
      <c r="N891" s="10"/>
    </row>
    <row r="892" spans="2:14" x14ac:dyDescent="0.25">
      <c r="B892" s="1"/>
      <c r="D892" s="10"/>
      <c r="E892" s="10"/>
      <c r="G892" s="10"/>
      <c r="I892" s="10"/>
      <c r="K892" s="10"/>
      <c r="M892" s="188"/>
      <c r="N892" s="10"/>
    </row>
    <row r="893" spans="2:14" x14ac:dyDescent="0.25">
      <c r="B893" s="1"/>
      <c r="D893" s="10"/>
      <c r="E893" s="10"/>
      <c r="G893" s="10"/>
      <c r="I893" s="10"/>
      <c r="K893" s="10"/>
      <c r="M893" s="188"/>
      <c r="N893" s="10"/>
    </row>
    <row r="894" spans="2:14" x14ac:dyDescent="0.25">
      <c r="B894" s="1"/>
      <c r="D894" s="10"/>
      <c r="E894" s="10"/>
      <c r="G894" s="10"/>
      <c r="I894" s="10"/>
      <c r="K894" s="10"/>
      <c r="M894" s="188"/>
      <c r="N894" s="10"/>
    </row>
    <row r="895" spans="2:14" x14ac:dyDescent="0.25">
      <c r="B895" s="1"/>
      <c r="D895" s="10"/>
      <c r="E895" s="10"/>
      <c r="G895" s="10"/>
      <c r="I895" s="10"/>
      <c r="K895" s="10"/>
      <c r="M895" s="188"/>
      <c r="N895" s="10"/>
    </row>
    <row r="896" spans="2:14" x14ac:dyDescent="0.25">
      <c r="B896" s="1"/>
      <c r="D896" s="10"/>
      <c r="E896" s="10"/>
      <c r="G896" s="10"/>
      <c r="I896" s="10"/>
      <c r="K896" s="10"/>
      <c r="M896" s="188"/>
      <c r="N896" s="10"/>
    </row>
    <row r="897" spans="2:14" x14ac:dyDescent="0.25">
      <c r="B897" s="1"/>
      <c r="D897" s="10"/>
      <c r="E897" s="10"/>
      <c r="G897" s="10"/>
      <c r="I897" s="10"/>
      <c r="K897" s="10"/>
      <c r="M897" s="188"/>
      <c r="N897" s="10"/>
    </row>
    <row r="898" spans="2:14" x14ac:dyDescent="0.25">
      <c r="B898" s="1"/>
      <c r="D898" s="10"/>
      <c r="E898" s="10"/>
      <c r="G898" s="10"/>
      <c r="I898" s="10"/>
      <c r="K898" s="10"/>
      <c r="M898" s="188"/>
      <c r="N898" s="10"/>
    </row>
    <row r="899" spans="2:14" x14ac:dyDescent="0.25">
      <c r="B899" s="1"/>
      <c r="D899" s="10"/>
      <c r="E899" s="10"/>
      <c r="G899" s="10"/>
      <c r="I899" s="10"/>
      <c r="K899" s="10"/>
      <c r="M899" s="188"/>
      <c r="N899" s="10"/>
    </row>
    <row r="900" spans="2:14" x14ac:dyDescent="0.25">
      <c r="B900" s="1"/>
      <c r="D900" s="10"/>
      <c r="E900" s="10"/>
      <c r="G900" s="10"/>
      <c r="I900" s="10"/>
      <c r="K900" s="10"/>
      <c r="M900" s="188"/>
      <c r="N900" s="10"/>
    </row>
    <row r="901" spans="2:14" x14ac:dyDescent="0.25">
      <c r="B901" s="1"/>
      <c r="D901" s="10"/>
      <c r="E901" s="10"/>
      <c r="G901" s="10"/>
      <c r="I901" s="10"/>
      <c r="K901" s="10"/>
      <c r="M901" s="188"/>
      <c r="N901" s="10"/>
    </row>
    <row r="902" spans="2:14" x14ac:dyDescent="0.25">
      <c r="B902" s="1"/>
      <c r="D902" s="10"/>
      <c r="E902" s="10"/>
      <c r="G902" s="10"/>
      <c r="I902" s="10"/>
      <c r="K902" s="10"/>
      <c r="M902" s="188"/>
      <c r="N902" s="10"/>
    </row>
    <row r="903" spans="2:14" x14ac:dyDescent="0.25">
      <c r="B903" s="1"/>
      <c r="D903" s="10"/>
      <c r="E903" s="10"/>
      <c r="G903" s="10"/>
      <c r="I903" s="10"/>
      <c r="K903" s="10"/>
      <c r="M903" s="188"/>
      <c r="N903" s="10"/>
    </row>
    <row r="904" spans="2:14" x14ac:dyDescent="0.25">
      <c r="B904" s="1"/>
      <c r="D904" s="10"/>
      <c r="E904" s="10"/>
      <c r="G904" s="10"/>
      <c r="I904" s="10"/>
      <c r="K904" s="10"/>
      <c r="M904" s="188"/>
      <c r="N904" s="10"/>
    </row>
    <row r="905" spans="2:14" x14ac:dyDescent="0.25">
      <c r="B905" s="1"/>
      <c r="D905" s="10"/>
      <c r="E905" s="10"/>
      <c r="G905" s="10"/>
      <c r="I905" s="10"/>
      <c r="K905" s="10"/>
      <c r="M905" s="188"/>
      <c r="N905" s="10"/>
    </row>
    <row r="906" spans="2:14" x14ac:dyDescent="0.25">
      <c r="B906" s="1"/>
      <c r="D906" s="10"/>
      <c r="E906" s="10"/>
      <c r="G906" s="10"/>
      <c r="I906" s="10"/>
      <c r="K906" s="10"/>
      <c r="M906" s="188"/>
      <c r="N906" s="10"/>
    </row>
    <row r="907" spans="2:14" x14ac:dyDescent="0.25">
      <c r="B907" s="1"/>
      <c r="D907" s="10"/>
      <c r="E907" s="10"/>
      <c r="G907" s="10"/>
      <c r="I907" s="10"/>
      <c r="K907" s="10"/>
      <c r="M907" s="188"/>
      <c r="N907" s="10"/>
    </row>
    <row r="908" spans="2:14" x14ac:dyDescent="0.25">
      <c r="B908" s="1"/>
      <c r="D908" s="10"/>
      <c r="E908" s="10"/>
      <c r="G908" s="10"/>
      <c r="I908" s="10"/>
      <c r="K908" s="10"/>
      <c r="M908" s="188"/>
      <c r="N908" s="10"/>
    </row>
    <row r="909" spans="2:14" x14ac:dyDescent="0.25">
      <c r="B909" s="1"/>
      <c r="D909" s="10"/>
      <c r="E909" s="10"/>
      <c r="G909" s="10"/>
      <c r="I909" s="10"/>
      <c r="K909" s="10"/>
      <c r="M909" s="188"/>
      <c r="N909" s="10"/>
    </row>
    <row r="910" spans="2:14" x14ac:dyDescent="0.25">
      <c r="B910" s="1"/>
      <c r="D910" s="10"/>
      <c r="E910" s="10"/>
      <c r="G910" s="10"/>
      <c r="I910" s="10"/>
      <c r="K910" s="10"/>
      <c r="M910" s="188"/>
      <c r="N910" s="10"/>
    </row>
    <row r="911" spans="2:14" x14ac:dyDescent="0.25">
      <c r="B911" s="1"/>
      <c r="D911" s="10"/>
      <c r="E911" s="10"/>
      <c r="G911" s="10"/>
      <c r="I911" s="10"/>
      <c r="K911" s="10"/>
      <c r="M911" s="188"/>
      <c r="N911" s="10"/>
    </row>
    <row r="912" spans="2:14" x14ac:dyDescent="0.25">
      <c r="B912" s="1"/>
      <c r="D912" s="10"/>
      <c r="E912" s="10"/>
      <c r="G912" s="10"/>
      <c r="I912" s="10"/>
      <c r="K912" s="10"/>
      <c r="M912" s="188"/>
      <c r="N912" s="10"/>
    </row>
    <row r="913" spans="2:14" x14ac:dyDescent="0.25">
      <c r="B913" s="1"/>
      <c r="D913" s="10"/>
      <c r="E913" s="10"/>
      <c r="G913" s="10"/>
      <c r="I913" s="10"/>
      <c r="K913" s="10"/>
      <c r="M913" s="188"/>
      <c r="N913" s="10"/>
    </row>
    <row r="914" spans="2:14" x14ac:dyDescent="0.25">
      <c r="B914" s="1"/>
      <c r="D914" s="10"/>
      <c r="E914" s="10"/>
      <c r="G914" s="10"/>
      <c r="I914" s="10"/>
      <c r="K914" s="10"/>
      <c r="M914" s="188"/>
      <c r="N914" s="10"/>
    </row>
    <row r="915" spans="2:14" x14ac:dyDescent="0.25">
      <c r="B915" s="1"/>
      <c r="D915" s="10"/>
      <c r="E915" s="10"/>
      <c r="G915" s="10"/>
      <c r="I915" s="10"/>
      <c r="K915" s="10"/>
      <c r="M915" s="188"/>
      <c r="N915" s="10"/>
    </row>
    <row r="916" spans="2:14" x14ac:dyDescent="0.25">
      <c r="B916" s="1"/>
      <c r="D916" s="10"/>
      <c r="E916" s="10"/>
      <c r="G916" s="10"/>
      <c r="I916" s="10"/>
      <c r="K916" s="10"/>
      <c r="M916" s="188"/>
      <c r="N916" s="10"/>
    </row>
    <row r="917" spans="2:14" x14ac:dyDescent="0.25">
      <c r="B917" s="1"/>
      <c r="D917" s="10"/>
      <c r="E917" s="10"/>
      <c r="G917" s="10"/>
      <c r="I917" s="10"/>
      <c r="K917" s="10"/>
      <c r="M917" s="188"/>
      <c r="N917" s="10"/>
    </row>
    <row r="918" spans="2:14" x14ac:dyDescent="0.25">
      <c r="B918" s="1"/>
      <c r="D918" s="10"/>
      <c r="E918" s="10"/>
      <c r="G918" s="10"/>
      <c r="I918" s="10"/>
      <c r="K918" s="10"/>
      <c r="M918" s="188"/>
      <c r="N918" s="10"/>
    </row>
    <row r="919" spans="2:14" x14ac:dyDescent="0.25">
      <c r="B919" s="1"/>
      <c r="D919" s="10"/>
      <c r="E919" s="10"/>
      <c r="G919" s="10"/>
      <c r="I919" s="10"/>
      <c r="K919" s="10"/>
      <c r="M919" s="188"/>
      <c r="N919" s="10"/>
    </row>
    <row r="920" spans="2:14" x14ac:dyDescent="0.25">
      <c r="B920" s="1"/>
      <c r="D920" s="10"/>
      <c r="E920" s="10"/>
      <c r="G920" s="10"/>
      <c r="I920" s="10"/>
      <c r="K920" s="10"/>
      <c r="M920" s="188"/>
      <c r="N920" s="10"/>
    </row>
    <row r="921" spans="2:14" x14ac:dyDescent="0.25">
      <c r="B921" s="1"/>
      <c r="D921" s="10"/>
      <c r="E921" s="10"/>
      <c r="G921" s="10"/>
      <c r="I921" s="10"/>
      <c r="K921" s="10"/>
      <c r="M921" s="188"/>
      <c r="N921" s="10"/>
    </row>
    <row r="922" spans="2:14" x14ac:dyDescent="0.25">
      <c r="B922" s="1"/>
      <c r="D922" s="10"/>
      <c r="E922" s="10"/>
      <c r="G922" s="10"/>
      <c r="I922" s="10"/>
      <c r="K922" s="10"/>
      <c r="M922" s="188"/>
      <c r="N922" s="10"/>
    </row>
    <row r="923" spans="2:14" x14ac:dyDescent="0.25">
      <c r="B923" s="1"/>
      <c r="D923" s="10"/>
      <c r="E923" s="10"/>
      <c r="G923" s="10"/>
      <c r="I923" s="10"/>
      <c r="K923" s="10"/>
      <c r="M923" s="188"/>
      <c r="N923" s="10"/>
    </row>
    <row r="924" spans="2:14" x14ac:dyDescent="0.25">
      <c r="B924" s="1"/>
      <c r="D924" s="10"/>
      <c r="E924" s="10"/>
      <c r="G924" s="10"/>
      <c r="I924" s="10"/>
      <c r="K924" s="10"/>
      <c r="M924" s="188"/>
      <c r="N924" s="10"/>
    </row>
    <row r="925" spans="2:14" x14ac:dyDescent="0.25">
      <c r="B925" s="1"/>
      <c r="D925" s="10"/>
      <c r="E925" s="10"/>
      <c r="G925" s="10"/>
      <c r="I925" s="10"/>
      <c r="K925" s="10"/>
      <c r="M925" s="188"/>
      <c r="N925" s="10"/>
    </row>
    <row r="926" spans="2:14" x14ac:dyDescent="0.25">
      <c r="B926" s="1"/>
      <c r="D926" s="10"/>
      <c r="E926" s="10"/>
      <c r="G926" s="10"/>
      <c r="I926" s="10"/>
      <c r="K926" s="10"/>
      <c r="M926" s="188"/>
      <c r="N926" s="10"/>
    </row>
    <row r="927" spans="2:14" x14ac:dyDescent="0.25">
      <c r="B927" s="1"/>
      <c r="D927" s="10"/>
      <c r="E927" s="10"/>
      <c r="G927" s="10"/>
      <c r="I927" s="10"/>
      <c r="K927" s="10"/>
      <c r="M927" s="188"/>
      <c r="N927" s="10"/>
    </row>
    <row r="928" spans="2:14" x14ac:dyDescent="0.25">
      <c r="B928" s="1"/>
      <c r="D928" s="10"/>
      <c r="E928" s="10"/>
      <c r="G928" s="10"/>
      <c r="I928" s="10"/>
      <c r="K928" s="10"/>
      <c r="M928" s="188"/>
      <c r="N928" s="10"/>
    </row>
    <row r="929" spans="2:14" x14ac:dyDescent="0.25">
      <c r="B929" s="1"/>
      <c r="D929" s="10"/>
      <c r="E929" s="10"/>
      <c r="G929" s="10"/>
      <c r="I929" s="10"/>
      <c r="K929" s="10"/>
      <c r="M929" s="188"/>
      <c r="N929" s="10"/>
    </row>
    <row r="930" spans="2:14" x14ac:dyDescent="0.25">
      <c r="B930" s="1"/>
      <c r="D930" s="10"/>
      <c r="E930" s="10"/>
      <c r="G930" s="10"/>
      <c r="I930" s="10"/>
      <c r="K930" s="10"/>
      <c r="M930" s="188"/>
      <c r="N930" s="10"/>
    </row>
    <row r="931" spans="2:14" x14ac:dyDescent="0.25">
      <c r="B931" s="1"/>
      <c r="D931" s="10"/>
      <c r="E931" s="10"/>
      <c r="G931" s="10"/>
      <c r="I931" s="10"/>
      <c r="K931" s="10"/>
      <c r="M931" s="188"/>
      <c r="N931" s="10"/>
    </row>
    <row r="932" spans="2:14" x14ac:dyDescent="0.25">
      <c r="B932" s="1"/>
      <c r="D932" s="10"/>
      <c r="E932" s="10"/>
      <c r="G932" s="10"/>
      <c r="I932" s="10"/>
      <c r="K932" s="10"/>
      <c r="M932" s="188"/>
      <c r="N932" s="10"/>
    </row>
    <row r="933" spans="2:14" x14ac:dyDescent="0.25">
      <c r="B933" s="1"/>
      <c r="D933" s="10"/>
      <c r="E933" s="10"/>
      <c r="G933" s="10"/>
      <c r="I933" s="10"/>
      <c r="K933" s="10"/>
      <c r="M933" s="188"/>
      <c r="N933" s="10"/>
    </row>
    <row r="934" spans="2:14" x14ac:dyDescent="0.25">
      <c r="B934" s="1"/>
      <c r="D934" s="10"/>
      <c r="E934" s="10"/>
      <c r="G934" s="10"/>
      <c r="I934" s="10"/>
      <c r="K934" s="10"/>
      <c r="M934" s="188"/>
      <c r="N934" s="10"/>
    </row>
    <row r="935" spans="2:14" x14ac:dyDescent="0.25">
      <c r="B935" s="1"/>
      <c r="D935" s="10"/>
      <c r="E935" s="10"/>
      <c r="G935" s="10"/>
      <c r="I935" s="10"/>
      <c r="K935" s="10"/>
      <c r="M935" s="188"/>
      <c r="N935" s="10"/>
    </row>
    <row r="936" spans="2:14" x14ac:dyDescent="0.25">
      <c r="B936" s="1"/>
      <c r="D936" s="10"/>
      <c r="E936" s="10"/>
      <c r="G936" s="10"/>
      <c r="I936" s="10"/>
      <c r="K936" s="10"/>
      <c r="M936" s="188"/>
      <c r="N936" s="10"/>
    </row>
    <row r="937" spans="2:14" x14ac:dyDescent="0.25">
      <c r="B937" s="1"/>
      <c r="D937" s="10"/>
      <c r="E937" s="10"/>
      <c r="G937" s="10"/>
      <c r="I937" s="10"/>
      <c r="K937" s="10"/>
      <c r="M937" s="188"/>
      <c r="N937" s="10"/>
    </row>
    <row r="938" spans="2:14" x14ac:dyDescent="0.25">
      <c r="B938" s="1"/>
      <c r="D938" s="10"/>
      <c r="E938" s="10"/>
      <c r="G938" s="10"/>
      <c r="I938" s="10"/>
      <c r="K938" s="10"/>
      <c r="M938" s="188"/>
      <c r="N938" s="10"/>
    </row>
    <row r="939" spans="2:14" x14ac:dyDescent="0.25">
      <c r="B939" s="1"/>
      <c r="D939" s="10"/>
      <c r="E939" s="10"/>
      <c r="G939" s="10"/>
      <c r="I939" s="10"/>
      <c r="K939" s="10"/>
      <c r="M939" s="188"/>
      <c r="N939" s="10"/>
    </row>
    <row r="940" spans="2:14" x14ac:dyDescent="0.25">
      <c r="B940" s="1"/>
      <c r="D940" s="10"/>
      <c r="E940" s="10"/>
      <c r="G940" s="10"/>
      <c r="I940" s="10"/>
      <c r="K940" s="10"/>
      <c r="M940" s="188"/>
      <c r="N940" s="10"/>
    </row>
    <row r="941" spans="2:14" x14ac:dyDescent="0.25">
      <c r="B941" s="1"/>
      <c r="D941" s="10"/>
      <c r="E941" s="10"/>
      <c r="G941" s="10"/>
      <c r="I941" s="10"/>
      <c r="K941" s="10"/>
      <c r="M941" s="188"/>
      <c r="N941" s="10"/>
    </row>
    <row r="942" spans="2:14" x14ac:dyDescent="0.25">
      <c r="B942" s="1"/>
      <c r="D942" s="10"/>
      <c r="E942" s="10"/>
      <c r="G942" s="10"/>
      <c r="I942" s="10"/>
      <c r="K942" s="10"/>
      <c r="M942" s="188"/>
      <c r="N942" s="10"/>
    </row>
    <row r="943" spans="2:14" x14ac:dyDescent="0.25">
      <c r="B943" s="1"/>
      <c r="D943" s="10"/>
      <c r="E943" s="10"/>
      <c r="G943" s="10"/>
      <c r="I943" s="10"/>
      <c r="K943" s="10"/>
      <c r="M943" s="188"/>
      <c r="N943" s="10"/>
    </row>
    <row r="944" spans="2:14" x14ac:dyDescent="0.25">
      <c r="B944" s="1"/>
      <c r="D944" s="10"/>
      <c r="E944" s="10"/>
      <c r="G944" s="10"/>
      <c r="I944" s="10"/>
      <c r="K944" s="10"/>
      <c r="M944" s="188"/>
      <c r="N944" s="10"/>
    </row>
    <row r="945" spans="2:14" x14ac:dyDescent="0.25">
      <c r="B945" s="1"/>
      <c r="D945" s="10"/>
      <c r="E945" s="10"/>
      <c r="G945" s="10"/>
      <c r="I945" s="10"/>
      <c r="K945" s="10"/>
      <c r="M945" s="188"/>
      <c r="N945" s="10"/>
    </row>
    <row r="946" spans="2:14" x14ac:dyDescent="0.25">
      <c r="B946" s="1"/>
      <c r="D946" s="10"/>
      <c r="E946" s="10"/>
      <c r="G946" s="10"/>
      <c r="I946" s="10"/>
      <c r="K946" s="10"/>
      <c r="M946" s="188"/>
      <c r="N946" s="10"/>
    </row>
    <row r="947" spans="2:14" x14ac:dyDescent="0.25">
      <c r="B947" s="1"/>
      <c r="D947" s="10"/>
      <c r="E947" s="10"/>
      <c r="G947" s="10"/>
      <c r="I947" s="10"/>
      <c r="K947" s="10"/>
      <c r="M947" s="188"/>
      <c r="N947" s="10"/>
    </row>
    <row r="948" spans="2:14" x14ac:dyDescent="0.25">
      <c r="B948" s="1"/>
      <c r="D948" s="10"/>
      <c r="E948" s="10"/>
      <c r="G948" s="10"/>
      <c r="I948" s="10"/>
      <c r="K948" s="10"/>
      <c r="M948" s="188"/>
      <c r="N948" s="10"/>
    </row>
    <row r="949" spans="2:14" x14ac:dyDescent="0.25">
      <c r="B949" s="1"/>
      <c r="D949" s="10"/>
      <c r="E949" s="10"/>
      <c r="G949" s="10"/>
      <c r="I949" s="10"/>
      <c r="K949" s="10"/>
      <c r="M949" s="188"/>
      <c r="N949" s="10"/>
    </row>
    <row r="950" spans="2:14" x14ac:dyDescent="0.25">
      <c r="B950" s="1"/>
      <c r="D950" s="10"/>
      <c r="E950" s="10"/>
      <c r="G950" s="10"/>
      <c r="I950" s="10"/>
      <c r="K950" s="10"/>
      <c r="M950" s="188"/>
      <c r="N950" s="10"/>
    </row>
    <row r="951" spans="2:14" x14ac:dyDescent="0.25">
      <c r="B951" s="1"/>
      <c r="D951" s="10"/>
      <c r="E951" s="10"/>
      <c r="G951" s="10"/>
      <c r="I951" s="10"/>
      <c r="K951" s="10"/>
      <c r="M951" s="188"/>
      <c r="N951" s="10"/>
    </row>
    <row r="952" spans="2:14" x14ac:dyDescent="0.25">
      <c r="B952" s="1"/>
      <c r="D952" s="10"/>
      <c r="E952" s="10"/>
      <c r="G952" s="10"/>
      <c r="I952" s="10"/>
      <c r="K952" s="10"/>
      <c r="M952" s="188"/>
      <c r="N952" s="10"/>
    </row>
    <row r="953" spans="2:14" x14ac:dyDescent="0.25">
      <c r="B953" s="1"/>
      <c r="D953" s="10"/>
      <c r="E953" s="10"/>
      <c r="G953" s="10"/>
      <c r="I953" s="10"/>
      <c r="K953" s="10"/>
      <c r="M953" s="188"/>
      <c r="N953" s="10"/>
    </row>
    <row r="954" spans="2:14" x14ac:dyDescent="0.25">
      <c r="B954" s="1"/>
      <c r="D954" s="10"/>
      <c r="E954" s="10"/>
      <c r="G954" s="10"/>
      <c r="I954" s="10"/>
      <c r="K954" s="10"/>
      <c r="M954" s="188"/>
      <c r="N954" s="10"/>
    </row>
    <row r="955" spans="2:14" x14ac:dyDescent="0.25">
      <c r="B955" s="1"/>
      <c r="D955" s="10"/>
      <c r="E955" s="10"/>
      <c r="G955" s="10"/>
      <c r="I955" s="10"/>
      <c r="K955" s="10"/>
      <c r="M955" s="188"/>
      <c r="N955" s="10"/>
    </row>
    <row r="956" spans="2:14" x14ac:dyDescent="0.25">
      <c r="B956" s="1"/>
      <c r="D956" s="10"/>
      <c r="E956" s="10"/>
      <c r="G956" s="10"/>
      <c r="I956" s="10"/>
      <c r="K956" s="10"/>
      <c r="M956" s="188"/>
      <c r="N956" s="10"/>
    </row>
    <row r="957" spans="2:14" x14ac:dyDescent="0.25">
      <c r="B957" s="1"/>
      <c r="D957" s="10"/>
      <c r="E957" s="10"/>
      <c r="G957" s="10"/>
      <c r="I957" s="10"/>
      <c r="K957" s="10"/>
      <c r="M957" s="188"/>
      <c r="N957" s="10"/>
    </row>
    <row r="958" spans="2:14" x14ac:dyDescent="0.25">
      <c r="B958" s="1"/>
      <c r="D958" s="10"/>
      <c r="E958" s="10"/>
      <c r="G958" s="10"/>
      <c r="I958" s="10"/>
      <c r="K958" s="10"/>
      <c r="M958" s="188"/>
      <c r="N958" s="10"/>
    </row>
    <row r="959" spans="2:14" x14ac:dyDescent="0.25">
      <c r="B959" s="1"/>
      <c r="D959" s="10"/>
      <c r="E959" s="10"/>
      <c r="G959" s="10"/>
      <c r="I959" s="10"/>
      <c r="K959" s="10"/>
      <c r="M959" s="188"/>
      <c r="N959" s="10"/>
    </row>
    <row r="960" spans="2:14" x14ac:dyDescent="0.25">
      <c r="B960" s="1"/>
      <c r="D960" s="10"/>
      <c r="E960" s="10"/>
      <c r="G960" s="10"/>
      <c r="I960" s="10"/>
      <c r="K960" s="10"/>
      <c r="M960" s="188"/>
      <c r="N960" s="10"/>
    </row>
    <row r="961" spans="2:14" x14ac:dyDescent="0.25">
      <c r="B961" s="1"/>
      <c r="D961" s="10"/>
      <c r="E961" s="10"/>
      <c r="G961" s="10"/>
      <c r="I961" s="10"/>
      <c r="K961" s="10"/>
      <c r="M961" s="188"/>
      <c r="N961" s="10"/>
    </row>
    <row r="962" spans="2:14" x14ac:dyDescent="0.25">
      <c r="B962" s="1"/>
      <c r="D962" s="10"/>
      <c r="E962" s="10"/>
      <c r="G962" s="10"/>
      <c r="I962" s="10"/>
      <c r="K962" s="10"/>
      <c r="M962" s="188"/>
      <c r="N962" s="10"/>
    </row>
    <row r="963" spans="2:14" x14ac:dyDescent="0.25">
      <c r="B963" s="1"/>
      <c r="D963" s="10"/>
      <c r="E963" s="10"/>
      <c r="G963" s="10"/>
      <c r="I963" s="10"/>
      <c r="K963" s="10"/>
      <c r="M963" s="188"/>
      <c r="N963" s="10"/>
    </row>
    <row r="964" spans="2:14" x14ac:dyDescent="0.25">
      <c r="B964" s="1"/>
      <c r="D964" s="10"/>
      <c r="E964" s="10"/>
      <c r="G964" s="10"/>
      <c r="I964" s="10"/>
      <c r="K964" s="10"/>
      <c r="M964" s="188"/>
      <c r="N964" s="10"/>
    </row>
    <row r="965" spans="2:14" x14ac:dyDescent="0.25">
      <c r="B965" s="1"/>
      <c r="D965" s="10"/>
      <c r="E965" s="10"/>
      <c r="G965" s="10"/>
      <c r="I965" s="10"/>
      <c r="K965" s="10"/>
      <c r="M965" s="188"/>
      <c r="N965" s="10"/>
    </row>
    <row r="966" spans="2:14" x14ac:dyDescent="0.25">
      <c r="B966" s="1"/>
      <c r="D966" s="10"/>
      <c r="E966" s="10"/>
      <c r="G966" s="10"/>
      <c r="I966" s="10"/>
      <c r="K966" s="10"/>
      <c r="M966" s="188"/>
      <c r="N966" s="10"/>
    </row>
    <row r="967" spans="2:14" x14ac:dyDescent="0.25">
      <c r="B967" s="1"/>
      <c r="D967" s="10"/>
      <c r="E967" s="10"/>
      <c r="G967" s="10"/>
      <c r="I967" s="10"/>
      <c r="K967" s="10"/>
      <c r="M967" s="188"/>
      <c r="N967" s="10"/>
    </row>
    <row r="968" spans="2:14" x14ac:dyDescent="0.25">
      <c r="B968" s="1"/>
      <c r="D968" s="10"/>
      <c r="E968" s="10"/>
      <c r="G968" s="10"/>
      <c r="I968" s="10"/>
      <c r="K968" s="10"/>
      <c r="M968" s="189"/>
      <c r="N968" s="185"/>
    </row>
    <row r="969" spans="2:14" x14ac:dyDescent="0.25">
      <c r="B969" s="1"/>
      <c r="D969" s="10"/>
      <c r="E969" s="10"/>
      <c r="G969" s="10"/>
      <c r="I969" s="10"/>
      <c r="K969" s="10"/>
    </row>
    <row r="970" spans="2:14" x14ac:dyDescent="0.25">
      <c r="B970" s="1"/>
      <c r="D970" s="10"/>
      <c r="E970" s="10"/>
      <c r="G970" s="10"/>
      <c r="I970" s="10"/>
      <c r="K970" s="10"/>
    </row>
    <row r="971" spans="2:14" x14ac:dyDescent="0.25">
      <c r="B971" s="1"/>
      <c r="D971" s="10"/>
      <c r="E971" s="10"/>
      <c r="G971" s="10"/>
      <c r="I971" s="10"/>
      <c r="K971" s="10"/>
    </row>
    <row r="972" spans="2:14" x14ac:dyDescent="0.25">
      <c r="B972" s="1"/>
      <c r="D972" s="10"/>
      <c r="E972" s="10"/>
      <c r="G972" s="10"/>
      <c r="I972" s="10"/>
      <c r="K972" s="10"/>
    </row>
    <row r="973" spans="2:14" x14ac:dyDescent="0.25">
      <c r="B973" s="1"/>
      <c r="D973" s="10"/>
      <c r="E973" s="10"/>
      <c r="G973" s="10"/>
      <c r="I973" s="10"/>
      <c r="K973" s="10"/>
    </row>
    <row r="974" spans="2:14" x14ac:dyDescent="0.25">
      <c r="B974" s="1"/>
      <c r="D974" s="10"/>
      <c r="E974" s="10"/>
      <c r="G974" s="10"/>
      <c r="I974" s="10"/>
      <c r="K974" s="10"/>
    </row>
    <row r="975" spans="2:14" x14ac:dyDescent="0.25">
      <c r="B975" s="1"/>
      <c r="D975" s="10"/>
      <c r="E975" s="10"/>
      <c r="G975" s="10"/>
      <c r="I975" s="10"/>
      <c r="K975" s="10"/>
    </row>
    <row r="976" spans="2:14" x14ac:dyDescent="0.25">
      <c r="B976" s="1"/>
      <c r="D976" s="10"/>
      <c r="E976" s="10"/>
      <c r="G976" s="10"/>
      <c r="I976" s="10"/>
      <c r="K976" s="10"/>
    </row>
    <row r="977" spans="2:11" x14ac:dyDescent="0.25">
      <c r="B977" s="1"/>
      <c r="D977" s="10"/>
      <c r="E977" s="10"/>
      <c r="G977" s="10"/>
      <c r="I977" s="10"/>
      <c r="K977" s="10"/>
    </row>
    <row r="978" spans="2:11" x14ac:dyDescent="0.25">
      <c r="B978" s="1"/>
      <c r="D978" s="10"/>
      <c r="E978" s="10"/>
      <c r="G978" s="10"/>
      <c r="I978" s="10"/>
      <c r="K978" s="10"/>
    </row>
    <row r="979" spans="2:11" x14ac:dyDescent="0.25">
      <c r="B979" s="1"/>
      <c r="D979" s="10"/>
      <c r="E979" s="10"/>
      <c r="G979" s="10"/>
      <c r="I979" s="10"/>
      <c r="K979" s="10"/>
    </row>
    <row r="980" spans="2:11" x14ac:dyDescent="0.25">
      <c r="B980" s="1"/>
      <c r="D980" s="10"/>
      <c r="E980" s="10"/>
      <c r="G980" s="10"/>
      <c r="I980" s="10"/>
      <c r="K980" s="10"/>
    </row>
    <row r="981" spans="2:11" x14ac:dyDescent="0.25">
      <c r="B981" s="1"/>
      <c r="D981" s="10"/>
      <c r="E981" s="10"/>
      <c r="G981" s="10"/>
      <c r="I981" s="10"/>
      <c r="K981" s="10"/>
    </row>
    <row r="982" spans="2:11" x14ac:dyDescent="0.25">
      <c r="B982" s="1"/>
      <c r="D982" s="10"/>
      <c r="E982" s="10"/>
      <c r="G982" s="10"/>
      <c r="I982" s="10"/>
      <c r="K982" s="10"/>
    </row>
    <row r="983" spans="2:11" x14ac:dyDescent="0.25">
      <c r="B983" s="1"/>
      <c r="D983" s="10"/>
      <c r="E983" s="10"/>
      <c r="G983" s="10"/>
      <c r="I983" s="10"/>
      <c r="K983" s="10"/>
    </row>
    <row r="984" spans="2:11" x14ac:dyDescent="0.25">
      <c r="B984" s="1"/>
      <c r="D984" s="10"/>
      <c r="E984" s="10"/>
      <c r="G984" s="10"/>
      <c r="I984" s="10"/>
      <c r="K984" s="10"/>
    </row>
    <row r="985" spans="2:11" x14ac:dyDescent="0.25">
      <c r="B985" s="1"/>
      <c r="D985" s="10"/>
      <c r="E985" s="10"/>
      <c r="G985" s="10"/>
      <c r="I985" s="10"/>
      <c r="K985" s="10"/>
    </row>
    <row r="986" spans="2:11" x14ac:dyDescent="0.25">
      <c r="B986" s="1"/>
      <c r="D986" s="10"/>
      <c r="E986" s="10"/>
      <c r="G986" s="10"/>
      <c r="I986" s="10"/>
      <c r="K986" s="10"/>
    </row>
    <row r="987" spans="2:11" x14ac:dyDescent="0.25">
      <c r="B987" s="1"/>
      <c r="D987" s="10"/>
      <c r="E987" s="10"/>
      <c r="G987" s="10"/>
      <c r="I987" s="10"/>
      <c r="K987" s="10"/>
    </row>
    <row r="988" spans="2:11" x14ac:dyDescent="0.25">
      <c r="B988" s="1"/>
      <c r="D988" s="10"/>
      <c r="E988" s="10"/>
      <c r="G988" s="10"/>
      <c r="I988" s="10"/>
      <c r="K988" s="10"/>
    </row>
    <row r="989" spans="2:11" x14ac:dyDescent="0.25">
      <c r="B989" s="1"/>
      <c r="D989" s="10"/>
      <c r="E989" s="10"/>
      <c r="G989" s="10"/>
      <c r="I989" s="10"/>
      <c r="K989" s="10"/>
    </row>
    <row r="990" spans="2:11" x14ac:dyDescent="0.25">
      <c r="B990" s="1"/>
      <c r="D990" s="10"/>
      <c r="E990" s="10"/>
      <c r="G990" s="10"/>
      <c r="I990" s="10"/>
      <c r="K990" s="10"/>
    </row>
    <row r="991" spans="2:11" x14ac:dyDescent="0.25">
      <c r="B991" s="1"/>
      <c r="D991" s="10"/>
      <c r="E991" s="10"/>
      <c r="G991" s="10"/>
      <c r="I991" s="10"/>
      <c r="K991" s="10"/>
    </row>
    <row r="992" spans="2:11" x14ac:dyDescent="0.25">
      <c r="B992" s="1"/>
      <c r="D992" s="10"/>
      <c r="E992" s="10"/>
      <c r="G992" s="10"/>
      <c r="I992" s="10"/>
      <c r="K992" s="10"/>
    </row>
    <row r="993" spans="2:11" x14ac:dyDescent="0.25">
      <c r="B993" s="1"/>
      <c r="D993" s="10"/>
      <c r="E993" s="10"/>
      <c r="G993" s="10"/>
      <c r="I993" s="10"/>
      <c r="K993" s="10"/>
    </row>
    <row r="994" spans="2:11" x14ac:dyDescent="0.25">
      <c r="B994" s="1"/>
      <c r="D994" s="10"/>
      <c r="E994" s="10"/>
      <c r="G994" s="10"/>
      <c r="I994" s="10"/>
      <c r="K994" s="10"/>
    </row>
    <row r="995" spans="2:11" x14ac:dyDescent="0.25">
      <c r="B995" s="1"/>
      <c r="D995" s="10"/>
      <c r="E995" s="10"/>
      <c r="G995" s="10"/>
      <c r="I995" s="10"/>
      <c r="K995" s="10"/>
    </row>
    <row r="996" spans="2:11" x14ac:dyDescent="0.25">
      <c r="B996" s="1"/>
      <c r="D996" s="10"/>
      <c r="E996" s="10"/>
      <c r="G996" s="10"/>
      <c r="I996" s="10"/>
      <c r="K996" s="10"/>
    </row>
    <row r="997" spans="2:11" x14ac:dyDescent="0.25">
      <c r="B997" s="1"/>
      <c r="D997" s="10"/>
      <c r="E997" s="10"/>
      <c r="G997" s="10"/>
      <c r="I997" s="10"/>
      <c r="K997" s="10"/>
    </row>
    <row r="998" spans="2:11" x14ac:dyDescent="0.25">
      <c r="B998" s="1"/>
      <c r="D998" s="10"/>
      <c r="E998" s="10"/>
      <c r="G998" s="10"/>
      <c r="I998" s="10"/>
      <c r="K998" s="10"/>
    </row>
    <row r="999" spans="2:11" x14ac:dyDescent="0.25">
      <c r="B999" s="1"/>
      <c r="D999" s="10"/>
      <c r="E999" s="10"/>
      <c r="G999" s="10"/>
      <c r="I999" s="10"/>
      <c r="K999" s="10"/>
    </row>
    <row r="1000" spans="2:11" x14ac:dyDescent="0.25">
      <c r="B1000" s="1"/>
      <c r="D1000" s="10"/>
      <c r="E1000" s="10"/>
      <c r="G1000" s="10"/>
      <c r="I1000" s="10"/>
      <c r="K1000" s="10"/>
    </row>
    <row r="1001" spans="2:11" x14ac:dyDescent="0.25">
      <c r="B1001" s="1"/>
      <c r="D1001" s="10"/>
      <c r="E1001" s="10"/>
      <c r="G1001" s="10"/>
      <c r="I1001" s="10"/>
      <c r="K1001" s="10"/>
    </row>
    <row r="1002" spans="2:11" x14ac:dyDescent="0.25">
      <c r="B1002" s="1"/>
      <c r="D1002" s="10"/>
      <c r="E1002" s="10"/>
      <c r="G1002" s="10"/>
      <c r="I1002" s="10"/>
      <c r="K1002" s="10"/>
    </row>
    <row r="1003" spans="2:11" x14ac:dyDescent="0.25">
      <c r="B1003" s="1"/>
      <c r="D1003" s="10"/>
      <c r="E1003" s="10"/>
      <c r="G1003" s="10"/>
      <c r="I1003" s="10"/>
      <c r="K1003" s="10"/>
    </row>
    <row r="1004" spans="2:11" x14ac:dyDescent="0.25">
      <c r="B1004" s="1"/>
      <c r="D1004" s="10"/>
      <c r="E1004" s="10"/>
      <c r="G1004" s="10"/>
      <c r="I1004" s="10"/>
      <c r="K1004" s="10"/>
    </row>
    <row r="1005" spans="2:11" x14ac:dyDescent="0.25">
      <c r="B1005" s="1"/>
      <c r="D1005" s="10"/>
      <c r="E1005" s="10"/>
      <c r="G1005" s="10"/>
      <c r="I1005" s="10"/>
      <c r="K1005" s="10"/>
    </row>
    <row r="1006" spans="2:11" x14ac:dyDescent="0.25">
      <c r="B1006" s="1"/>
      <c r="D1006" s="10"/>
      <c r="E1006" s="10"/>
      <c r="G1006" s="10"/>
      <c r="I1006" s="10"/>
      <c r="K1006" s="10"/>
    </row>
    <row r="1007" spans="2:11" x14ac:dyDescent="0.25">
      <c r="B1007" s="1"/>
      <c r="D1007" s="10"/>
      <c r="E1007" s="10"/>
      <c r="G1007" s="10"/>
      <c r="I1007" s="10"/>
      <c r="K1007" s="10"/>
    </row>
    <row r="1008" spans="2:11" x14ac:dyDescent="0.25">
      <c r="B1008" s="1"/>
      <c r="D1008" s="10"/>
      <c r="E1008" s="10"/>
      <c r="G1008" s="10"/>
      <c r="I1008" s="10"/>
      <c r="K1008" s="10"/>
    </row>
    <row r="1009" spans="2:11" x14ac:dyDescent="0.25">
      <c r="B1009" s="1"/>
      <c r="D1009" s="10"/>
      <c r="E1009" s="10"/>
      <c r="G1009" s="10"/>
      <c r="I1009" s="10"/>
      <c r="K1009" s="10"/>
    </row>
    <row r="1010" spans="2:11" x14ac:dyDescent="0.25">
      <c r="B1010" s="1"/>
      <c r="D1010" s="10"/>
      <c r="E1010" s="10"/>
      <c r="G1010" s="10"/>
      <c r="I1010" s="10"/>
      <c r="K1010" s="10"/>
    </row>
    <row r="1011" spans="2:11" x14ac:dyDescent="0.25">
      <c r="B1011" s="1"/>
      <c r="D1011" s="10"/>
      <c r="E1011" s="10"/>
      <c r="G1011" s="10"/>
      <c r="I1011" s="10"/>
      <c r="K1011" s="10"/>
    </row>
    <row r="1012" spans="2:11" x14ac:dyDescent="0.25">
      <c r="B1012" s="1"/>
      <c r="D1012" s="10"/>
      <c r="E1012" s="10"/>
      <c r="G1012" s="10"/>
      <c r="I1012" s="10"/>
      <c r="K1012" s="10"/>
    </row>
    <row r="1013" spans="2:11" x14ac:dyDescent="0.25">
      <c r="B1013" s="1"/>
      <c r="D1013" s="10"/>
      <c r="E1013" s="10"/>
      <c r="G1013" s="10"/>
      <c r="I1013" s="10"/>
      <c r="K1013" s="10"/>
    </row>
    <row r="1014" spans="2:11" x14ac:dyDescent="0.25">
      <c r="B1014" s="1"/>
      <c r="D1014" s="10"/>
      <c r="E1014" s="10"/>
      <c r="G1014" s="10"/>
      <c r="I1014" s="10"/>
      <c r="K1014" s="10"/>
    </row>
    <row r="1015" spans="2:11" x14ac:dyDescent="0.25">
      <c r="B1015" s="1"/>
      <c r="D1015" s="10"/>
      <c r="E1015" s="10"/>
      <c r="G1015" s="10"/>
      <c r="I1015" s="10"/>
      <c r="K1015" s="10"/>
    </row>
    <row r="1016" spans="2:11" x14ac:dyDescent="0.25">
      <c r="B1016" s="1"/>
      <c r="D1016" s="10"/>
      <c r="E1016" s="10"/>
      <c r="G1016" s="10"/>
      <c r="I1016" s="10"/>
      <c r="K1016" s="10"/>
    </row>
    <row r="1017" spans="2:11" x14ac:dyDescent="0.25">
      <c r="B1017" s="1"/>
      <c r="D1017" s="10"/>
      <c r="E1017" s="10"/>
      <c r="G1017" s="10"/>
      <c r="I1017" s="10"/>
      <c r="K1017" s="10"/>
    </row>
    <row r="1018" spans="2:11" x14ac:dyDescent="0.25">
      <c r="B1018" s="1"/>
      <c r="D1018" s="10"/>
      <c r="E1018" s="10"/>
      <c r="G1018" s="10"/>
      <c r="I1018" s="10"/>
      <c r="K1018" s="10"/>
    </row>
    <row r="1019" spans="2:11" x14ac:dyDescent="0.25">
      <c r="B1019" s="1"/>
      <c r="D1019" s="10"/>
      <c r="E1019" s="10"/>
      <c r="G1019" s="10"/>
      <c r="I1019" s="10"/>
      <c r="K1019" s="10"/>
    </row>
    <row r="1020" spans="2:11" x14ac:dyDescent="0.25">
      <c r="B1020" s="1"/>
      <c r="D1020" s="10"/>
      <c r="E1020" s="10"/>
      <c r="G1020" s="10"/>
      <c r="I1020" s="10"/>
      <c r="K1020" s="10"/>
    </row>
    <row r="1021" spans="2:11" x14ac:dyDescent="0.25">
      <c r="B1021" s="1"/>
      <c r="D1021" s="10"/>
      <c r="E1021" s="10"/>
      <c r="G1021" s="10"/>
      <c r="I1021" s="10"/>
      <c r="K1021" s="10"/>
    </row>
    <row r="1022" spans="2:11" x14ac:dyDescent="0.25">
      <c r="B1022" s="1"/>
      <c r="D1022" s="10"/>
      <c r="E1022" s="10"/>
      <c r="G1022" s="10"/>
      <c r="I1022" s="10"/>
      <c r="K1022" s="10"/>
    </row>
    <row r="1023" spans="2:11" x14ac:dyDescent="0.25">
      <c r="B1023" s="1"/>
      <c r="D1023" s="10"/>
      <c r="E1023" s="10"/>
      <c r="G1023" s="10"/>
      <c r="I1023" s="10"/>
      <c r="K1023" s="10"/>
    </row>
    <row r="1024" spans="2:11" x14ac:dyDescent="0.25">
      <c r="B1024" s="1"/>
      <c r="D1024" s="10"/>
      <c r="E1024" s="10"/>
      <c r="G1024" s="10"/>
      <c r="I1024" s="10"/>
      <c r="K1024" s="10"/>
    </row>
    <row r="1025" spans="2:11" x14ac:dyDescent="0.25">
      <c r="B1025" s="1"/>
      <c r="D1025" s="10"/>
      <c r="E1025" s="10"/>
      <c r="G1025" s="10"/>
      <c r="I1025" s="10"/>
      <c r="K1025" s="10"/>
    </row>
    <row r="1026" spans="2:11" x14ac:dyDescent="0.25">
      <c r="B1026" s="1"/>
      <c r="D1026" s="10"/>
      <c r="E1026" s="10"/>
      <c r="G1026" s="10"/>
      <c r="I1026" s="10"/>
      <c r="K1026" s="10"/>
    </row>
    <row r="1027" spans="2:11" x14ac:dyDescent="0.25">
      <c r="B1027" s="1"/>
      <c r="D1027" s="10"/>
      <c r="E1027" s="10"/>
      <c r="G1027" s="10"/>
      <c r="I1027" s="10"/>
      <c r="K1027" s="10"/>
    </row>
    <row r="1028" spans="2:11" x14ac:dyDescent="0.25">
      <c r="B1028" s="1"/>
      <c r="D1028" s="10"/>
      <c r="E1028" s="10"/>
      <c r="G1028" s="10"/>
      <c r="I1028" s="10"/>
      <c r="K1028" s="10"/>
    </row>
    <row r="1029" spans="2:11" x14ac:dyDescent="0.25">
      <c r="B1029" s="1"/>
      <c r="D1029" s="10"/>
      <c r="E1029" s="10"/>
      <c r="G1029" s="10"/>
      <c r="I1029" s="10"/>
      <c r="K1029" s="10"/>
    </row>
    <row r="1030" spans="2:11" x14ac:dyDescent="0.25">
      <c r="B1030" s="1"/>
      <c r="D1030" s="10"/>
      <c r="E1030" s="10"/>
      <c r="G1030" s="10"/>
      <c r="I1030" s="10"/>
      <c r="K1030" s="10"/>
    </row>
    <row r="1031" spans="2:11" x14ac:dyDescent="0.25">
      <c r="B1031" s="1"/>
      <c r="D1031" s="10"/>
      <c r="E1031" s="10"/>
      <c r="G1031" s="10"/>
      <c r="I1031" s="10"/>
      <c r="K1031" s="10"/>
    </row>
    <row r="1032" spans="2:11" x14ac:dyDescent="0.25">
      <c r="B1032" s="1"/>
      <c r="D1032" s="10"/>
      <c r="E1032" s="10"/>
      <c r="G1032" s="10"/>
      <c r="I1032" s="10"/>
      <c r="K1032" s="10"/>
    </row>
    <row r="1033" spans="2:11" x14ac:dyDescent="0.25">
      <c r="B1033" s="1"/>
      <c r="D1033" s="10"/>
      <c r="E1033" s="10"/>
      <c r="G1033" s="10"/>
      <c r="I1033" s="10"/>
      <c r="K1033" s="10"/>
    </row>
    <row r="1034" spans="2:11" x14ac:dyDescent="0.25">
      <c r="B1034" s="1"/>
      <c r="D1034" s="10"/>
      <c r="E1034" s="10"/>
      <c r="G1034" s="10"/>
      <c r="I1034" s="10"/>
      <c r="K1034" s="10"/>
    </row>
    <row r="1035" spans="2:11" x14ac:dyDescent="0.25">
      <c r="B1035" s="1"/>
      <c r="D1035" s="10"/>
      <c r="E1035" s="10"/>
      <c r="G1035" s="10"/>
      <c r="I1035" s="10"/>
      <c r="K1035" s="10"/>
    </row>
    <row r="1036" spans="2:11" x14ac:dyDescent="0.25">
      <c r="B1036" s="1"/>
      <c r="D1036" s="10"/>
      <c r="E1036" s="10"/>
      <c r="G1036" s="10"/>
      <c r="I1036" s="10"/>
      <c r="K1036" s="10"/>
    </row>
    <row r="1037" spans="2:11" x14ac:dyDescent="0.25">
      <c r="B1037" s="1"/>
      <c r="D1037" s="10"/>
      <c r="E1037" s="10"/>
      <c r="G1037" s="10"/>
      <c r="I1037" s="10"/>
      <c r="K1037" s="10"/>
    </row>
    <row r="1038" spans="2:11" x14ac:dyDescent="0.25">
      <c r="B1038" s="1"/>
      <c r="D1038" s="10"/>
      <c r="E1038" s="10"/>
      <c r="G1038" s="10"/>
      <c r="I1038" s="10"/>
      <c r="K1038" s="10"/>
    </row>
    <row r="1039" spans="2:11" x14ac:dyDescent="0.25">
      <c r="B1039" s="1"/>
      <c r="D1039" s="10"/>
      <c r="E1039" s="10"/>
      <c r="G1039" s="10"/>
      <c r="I1039" s="10"/>
      <c r="K1039" s="10"/>
    </row>
    <row r="1040" spans="2:11" x14ac:dyDescent="0.25">
      <c r="B1040" s="1"/>
      <c r="D1040" s="10"/>
      <c r="E1040" s="10"/>
      <c r="G1040" s="10"/>
      <c r="I1040" s="10"/>
      <c r="K1040" s="10"/>
    </row>
    <row r="1041" spans="2:11" x14ac:dyDescent="0.25">
      <c r="B1041" s="1"/>
      <c r="D1041" s="10"/>
      <c r="E1041" s="10"/>
      <c r="G1041" s="10"/>
      <c r="I1041" s="10"/>
      <c r="K1041" s="10"/>
    </row>
    <row r="1042" spans="2:11" x14ac:dyDescent="0.25">
      <c r="B1042" s="1"/>
      <c r="D1042" s="10"/>
      <c r="E1042" s="10"/>
      <c r="G1042" s="10"/>
      <c r="I1042" s="10"/>
      <c r="K1042" s="10"/>
    </row>
    <row r="1043" spans="2:11" x14ac:dyDescent="0.25">
      <c r="B1043" s="1"/>
      <c r="D1043" s="10"/>
      <c r="E1043" s="10"/>
      <c r="G1043" s="10"/>
      <c r="I1043" s="10"/>
      <c r="K1043" s="10"/>
    </row>
    <row r="1044" spans="2:11" x14ac:dyDescent="0.25">
      <c r="B1044" s="1"/>
      <c r="D1044" s="10"/>
      <c r="E1044" s="10"/>
      <c r="G1044" s="10"/>
      <c r="I1044" s="10"/>
      <c r="K1044" s="10"/>
    </row>
    <row r="1045" spans="2:11" x14ac:dyDescent="0.25">
      <c r="B1045" s="1"/>
      <c r="D1045" s="10"/>
      <c r="E1045" s="10"/>
      <c r="G1045" s="10"/>
      <c r="I1045" s="10"/>
      <c r="K1045" s="10"/>
    </row>
    <row r="1046" spans="2:11" x14ac:dyDescent="0.25">
      <c r="B1046" s="1"/>
      <c r="D1046" s="10"/>
      <c r="E1046" s="10"/>
      <c r="G1046" s="10"/>
      <c r="I1046" s="10"/>
      <c r="K1046" s="10"/>
    </row>
    <row r="1047" spans="2:11" x14ac:dyDescent="0.25">
      <c r="B1047" s="1"/>
      <c r="D1047" s="10"/>
      <c r="E1047" s="10"/>
      <c r="G1047" s="10"/>
      <c r="I1047" s="10"/>
      <c r="K1047" s="10"/>
    </row>
    <row r="1048" spans="2:11" x14ac:dyDescent="0.25">
      <c r="B1048" s="1"/>
      <c r="D1048" s="10"/>
      <c r="E1048" s="10"/>
      <c r="G1048" s="10"/>
      <c r="I1048" s="10"/>
      <c r="K1048" s="10"/>
    </row>
    <row r="1049" spans="2:11" x14ac:dyDescent="0.25">
      <c r="B1049" s="1"/>
      <c r="D1049" s="10"/>
      <c r="E1049" s="10"/>
      <c r="G1049" s="10"/>
      <c r="I1049" s="10"/>
      <c r="K1049" s="10"/>
    </row>
    <row r="1050" spans="2:11" x14ac:dyDescent="0.25">
      <c r="B1050" s="1"/>
      <c r="D1050" s="10"/>
      <c r="E1050" s="10"/>
      <c r="G1050" s="10"/>
      <c r="I1050" s="10"/>
      <c r="K1050" s="10"/>
    </row>
    <row r="1051" spans="2:11" x14ac:dyDescent="0.25">
      <c r="B1051" s="1"/>
      <c r="D1051" s="10"/>
      <c r="E1051" s="10"/>
      <c r="G1051" s="10"/>
      <c r="I1051" s="10"/>
      <c r="K1051" s="10"/>
    </row>
    <row r="1052" spans="2:11" x14ac:dyDescent="0.25">
      <c r="B1052" s="1"/>
      <c r="D1052" s="10"/>
      <c r="E1052" s="10"/>
      <c r="G1052" s="10"/>
      <c r="I1052" s="10"/>
      <c r="K1052" s="10"/>
    </row>
    <row r="1053" spans="2:11" x14ac:dyDescent="0.25">
      <c r="B1053" s="1"/>
      <c r="D1053" s="10"/>
      <c r="E1053" s="10"/>
      <c r="G1053" s="10"/>
      <c r="I1053" s="10"/>
      <c r="K1053" s="10"/>
    </row>
    <row r="1054" spans="2:11" x14ac:dyDescent="0.25">
      <c r="B1054" s="1"/>
      <c r="D1054" s="10"/>
      <c r="E1054" s="10"/>
      <c r="G1054" s="10"/>
      <c r="I1054" s="10"/>
      <c r="K1054" s="10"/>
    </row>
    <row r="1055" spans="2:11" x14ac:dyDescent="0.25">
      <c r="B1055" s="1"/>
      <c r="D1055" s="10"/>
      <c r="E1055" s="10"/>
      <c r="G1055" s="10"/>
      <c r="I1055" s="10"/>
      <c r="K1055" s="10"/>
    </row>
    <row r="1056" spans="2:11" x14ac:dyDescent="0.25">
      <c r="B1056" s="1"/>
      <c r="D1056" s="10"/>
      <c r="E1056" s="10"/>
      <c r="G1056" s="10"/>
      <c r="I1056" s="10"/>
      <c r="K1056" s="10"/>
    </row>
    <row r="1057" spans="2:11" x14ac:dyDescent="0.25">
      <c r="B1057" s="1"/>
      <c r="D1057" s="10"/>
      <c r="E1057" s="10"/>
      <c r="G1057" s="10"/>
      <c r="I1057" s="10"/>
      <c r="K1057" s="10"/>
    </row>
    <row r="1058" spans="2:11" x14ac:dyDescent="0.25">
      <c r="B1058" s="1"/>
      <c r="D1058" s="10"/>
      <c r="E1058" s="10"/>
      <c r="G1058" s="10"/>
      <c r="I1058" s="10"/>
      <c r="K1058" s="10"/>
    </row>
    <row r="1059" spans="2:11" x14ac:dyDescent="0.25">
      <c r="B1059" s="1"/>
      <c r="D1059" s="10"/>
      <c r="E1059" s="10"/>
      <c r="G1059" s="10"/>
      <c r="I1059" s="10"/>
      <c r="K1059" s="10"/>
    </row>
    <row r="1060" spans="2:11" x14ac:dyDescent="0.25">
      <c r="B1060" s="1"/>
      <c r="D1060" s="10"/>
      <c r="E1060" s="10"/>
      <c r="G1060" s="10"/>
      <c r="I1060" s="10"/>
      <c r="K1060" s="10"/>
    </row>
    <row r="1061" spans="2:11" x14ac:dyDescent="0.25">
      <c r="B1061" s="1"/>
      <c r="D1061" s="10"/>
      <c r="E1061" s="10"/>
      <c r="G1061" s="10"/>
      <c r="I1061" s="10"/>
      <c r="K1061" s="10"/>
    </row>
    <row r="1062" spans="2:11" x14ac:dyDescent="0.25">
      <c r="B1062" s="1"/>
      <c r="D1062" s="10"/>
      <c r="E1062" s="10"/>
      <c r="G1062" s="10"/>
      <c r="I1062" s="10"/>
      <c r="K1062" s="10"/>
    </row>
    <row r="1063" spans="2:11" x14ac:dyDescent="0.25">
      <c r="B1063" s="1"/>
      <c r="D1063" s="10"/>
      <c r="E1063" s="10"/>
      <c r="G1063" s="10"/>
      <c r="I1063" s="10"/>
      <c r="K1063" s="10"/>
    </row>
    <row r="1064" spans="2:11" x14ac:dyDescent="0.25">
      <c r="B1064" s="1"/>
      <c r="D1064" s="10"/>
      <c r="E1064" s="10"/>
      <c r="G1064" s="10"/>
      <c r="I1064" s="10"/>
      <c r="K1064" s="10"/>
    </row>
    <row r="1065" spans="2:11" x14ac:dyDescent="0.25">
      <c r="B1065" s="1"/>
      <c r="D1065" s="10"/>
      <c r="E1065" s="10"/>
      <c r="G1065" s="10"/>
      <c r="I1065" s="10"/>
      <c r="K1065" s="10"/>
    </row>
    <row r="1066" spans="2:11" x14ac:dyDescent="0.25">
      <c r="B1066" s="1"/>
      <c r="D1066" s="10"/>
      <c r="E1066" s="10"/>
      <c r="G1066" s="10"/>
      <c r="I1066" s="10"/>
      <c r="K1066" s="10"/>
    </row>
    <row r="1067" spans="2:11" x14ac:dyDescent="0.25">
      <c r="B1067" s="1"/>
      <c r="D1067" s="10"/>
      <c r="E1067" s="10"/>
      <c r="G1067" s="10"/>
      <c r="I1067" s="10"/>
      <c r="K1067" s="10"/>
    </row>
    <row r="1068" spans="2:11" x14ac:dyDescent="0.25">
      <c r="B1068" s="1"/>
      <c r="D1068" s="10"/>
      <c r="E1068" s="10"/>
      <c r="G1068" s="10"/>
      <c r="I1068" s="10"/>
      <c r="K1068" s="10"/>
    </row>
    <row r="1069" spans="2:11" x14ac:dyDescent="0.25">
      <c r="B1069" s="1"/>
      <c r="D1069" s="10"/>
      <c r="E1069" s="10"/>
      <c r="G1069" s="10"/>
      <c r="I1069" s="10"/>
      <c r="K1069" s="10"/>
    </row>
    <row r="1070" spans="2:11" x14ac:dyDescent="0.25">
      <c r="B1070" s="1"/>
      <c r="D1070" s="10"/>
      <c r="E1070" s="10"/>
      <c r="G1070" s="10"/>
      <c r="I1070" s="10"/>
      <c r="K1070" s="10"/>
    </row>
    <row r="1071" spans="2:11" x14ac:dyDescent="0.25">
      <c r="B1071" s="1"/>
      <c r="D1071" s="10"/>
      <c r="E1071" s="10"/>
      <c r="G1071" s="10"/>
      <c r="I1071" s="10"/>
      <c r="K1071" s="10"/>
    </row>
    <row r="1072" spans="2:11" x14ac:dyDescent="0.25">
      <c r="B1072" s="1"/>
      <c r="D1072" s="10"/>
      <c r="E1072" s="10"/>
      <c r="G1072" s="10"/>
      <c r="I1072" s="10"/>
      <c r="K1072" s="10"/>
    </row>
    <row r="1073" spans="2:11" x14ac:dyDescent="0.25">
      <c r="B1073" s="1"/>
      <c r="D1073" s="10"/>
      <c r="E1073" s="10"/>
      <c r="G1073" s="10"/>
      <c r="I1073" s="10"/>
      <c r="K1073" s="10"/>
    </row>
    <row r="1074" spans="2:11" x14ac:dyDescent="0.25">
      <c r="B1074" s="1"/>
      <c r="D1074" s="10"/>
      <c r="E1074" s="10"/>
      <c r="G1074" s="10"/>
      <c r="I1074" s="10"/>
      <c r="K1074" s="10"/>
    </row>
    <row r="1075" spans="2:11" x14ac:dyDescent="0.25">
      <c r="B1075" s="1"/>
      <c r="D1075" s="10"/>
      <c r="E1075" s="10"/>
      <c r="G1075" s="10"/>
      <c r="I1075" s="10"/>
      <c r="K1075" s="10"/>
    </row>
    <row r="1076" spans="2:11" x14ac:dyDescent="0.25">
      <c r="B1076" s="1"/>
      <c r="D1076" s="10"/>
      <c r="E1076" s="10"/>
      <c r="G1076" s="10"/>
      <c r="I1076" s="10"/>
      <c r="K1076" s="10"/>
    </row>
    <row r="1077" spans="2:11" x14ac:dyDescent="0.25">
      <c r="B1077" s="1"/>
      <c r="D1077" s="10"/>
      <c r="E1077" s="10"/>
      <c r="G1077" s="10"/>
      <c r="I1077" s="10"/>
      <c r="K1077" s="10"/>
    </row>
    <row r="1078" spans="2:11" x14ac:dyDescent="0.25">
      <c r="B1078" s="1"/>
      <c r="D1078" s="10"/>
      <c r="E1078" s="10"/>
      <c r="G1078" s="10"/>
      <c r="I1078" s="10"/>
      <c r="K1078" s="10"/>
    </row>
    <row r="1079" spans="2:11" x14ac:dyDescent="0.25">
      <c r="B1079" s="1"/>
      <c r="D1079" s="10"/>
      <c r="E1079" s="10"/>
      <c r="G1079" s="10"/>
      <c r="I1079" s="10"/>
      <c r="K1079" s="10"/>
    </row>
    <row r="1080" spans="2:11" x14ac:dyDescent="0.25">
      <c r="B1080" s="1"/>
      <c r="D1080" s="10"/>
      <c r="E1080" s="10"/>
      <c r="G1080" s="10"/>
      <c r="I1080" s="10"/>
      <c r="K1080" s="10"/>
    </row>
    <row r="1081" spans="2:11" x14ac:dyDescent="0.25">
      <c r="B1081" s="1"/>
      <c r="D1081" s="10"/>
      <c r="E1081" s="10"/>
      <c r="G1081" s="10"/>
      <c r="I1081" s="10"/>
      <c r="K1081" s="10"/>
    </row>
    <row r="1082" spans="2:11" x14ac:dyDescent="0.25">
      <c r="B1082" s="1"/>
      <c r="D1082" s="10"/>
      <c r="E1082" s="10"/>
      <c r="G1082" s="10"/>
      <c r="I1082" s="10"/>
      <c r="K1082" s="10"/>
    </row>
    <row r="1083" spans="2:11" x14ac:dyDescent="0.25">
      <c r="B1083" s="1"/>
      <c r="D1083" s="10"/>
      <c r="E1083" s="10"/>
      <c r="G1083" s="10"/>
      <c r="I1083" s="10"/>
      <c r="K1083" s="10"/>
    </row>
    <row r="1084" spans="2:11" x14ac:dyDescent="0.25">
      <c r="B1084" s="1"/>
      <c r="D1084" s="10"/>
      <c r="E1084" s="10"/>
      <c r="G1084" s="10"/>
      <c r="I1084" s="10"/>
      <c r="K1084" s="10"/>
    </row>
    <row r="1085" spans="2:11" x14ac:dyDescent="0.25">
      <c r="B1085" s="1"/>
      <c r="D1085" s="10"/>
      <c r="E1085" s="10"/>
      <c r="G1085" s="10"/>
      <c r="I1085" s="10"/>
      <c r="K1085" s="10"/>
    </row>
    <row r="1086" spans="2:11" x14ac:dyDescent="0.25">
      <c r="B1086" s="1"/>
      <c r="D1086" s="10"/>
      <c r="E1086" s="10"/>
      <c r="G1086" s="10"/>
      <c r="I1086" s="10"/>
      <c r="K1086" s="10"/>
    </row>
    <row r="1087" spans="2:11" x14ac:dyDescent="0.25">
      <c r="B1087" s="1"/>
      <c r="D1087" s="10"/>
      <c r="E1087" s="10"/>
      <c r="G1087" s="10"/>
      <c r="I1087" s="10"/>
      <c r="K1087" s="10"/>
    </row>
    <row r="1088" spans="2:11" x14ac:dyDescent="0.25">
      <c r="B1088" s="1"/>
      <c r="D1088" s="10"/>
      <c r="E1088" s="10"/>
      <c r="G1088" s="10"/>
      <c r="I1088" s="10"/>
      <c r="K1088" s="10"/>
    </row>
    <row r="1089" spans="2:11" x14ac:dyDescent="0.25">
      <c r="B1089" s="1"/>
      <c r="D1089" s="10"/>
      <c r="E1089" s="10"/>
      <c r="G1089" s="10"/>
      <c r="I1089" s="10"/>
      <c r="K1089" s="10"/>
    </row>
    <row r="1090" spans="2:11" x14ac:dyDescent="0.25">
      <c r="B1090" s="1"/>
      <c r="D1090" s="10"/>
      <c r="E1090" s="10"/>
      <c r="G1090" s="10"/>
      <c r="I1090" s="10"/>
      <c r="K1090" s="10"/>
    </row>
    <row r="1091" spans="2:11" x14ac:dyDescent="0.25">
      <c r="B1091" s="1"/>
      <c r="D1091" s="10"/>
      <c r="E1091" s="10"/>
      <c r="G1091" s="10"/>
      <c r="I1091" s="10"/>
      <c r="K1091" s="10"/>
    </row>
    <row r="1092" spans="2:11" x14ac:dyDescent="0.25">
      <c r="B1092" s="1"/>
      <c r="D1092" s="10"/>
      <c r="E1092" s="10"/>
      <c r="G1092" s="10"/>
      <c r="I1092" s="10"/>
      <c r="K1092" s="10"/>
    </row>
    <row r="1093" spans="2:11" x14ac:dyDescent="0.25">
      <c r="B1093" s="1"/>
      <c r="D1093" s="10"/>
      <c r="E1093" s="10"/>
      <c r="G1093" s="10"/>
      <c r="I1093" s="10"/>
      <c r="K1093" s="10"/>
    </row>
    <row r="1094" spans="2:11" x14ac:dyDescent="0.25">
      <c r="B1094" s="1"/>
      <c r="D1094" s="10"/>
      <c r="E1094" s="10"/>
      <c r="G1094" s="10"/>
      <c r="I1094" s="10"/>
      <c r="K1094" s="10"/>
    </row>
    <row r="1095" spans="2:11" x14ac:dyDescent="0.25">
      <c r="B1095" s="1"/>
      <c r="D1095" s="10"/>
      <c r="E1095" s="10"/>
      <c r="G1095" s="10"/>
      <c r="I1095" s="10"/>
      <c r="K1095" s="10"/>
    </row>
    <row r="1096" spans="2:11" x14ac:dyDescent="0.25">
      <c r="B1096" s="1"/>
      <c r="D1096" s="10"/>
      <c r="E1096" s="10"/>
      <c r="G1096" s="10"/>
      <c r="I1096" s="10"/>
      <c r="K1096" s="10"/>
    </row>
    <row r="1097" spans="2:11" x14ac:dyDescent="0.25">
      <c r="B1097" s="1"/>
      <c r="D1097" s="10"/>
      <c r="E1097" s="10"/>
      <c r="G1097" s="10"/>
      <c r="I1097" s="10"/>
      <c r="K1097" s="10"/>
    </row>
    <row r="1098" spans="2:11" x14ac:dyDescent="0.25">
      <c r="B1098" s="1"/>
      <c r="D1098" s="10"/>
      <c r="E1098" s="10"/>
      <c r="G1098" s="10"/>
      <c r="I1098" s="10"/>
      <c r="K1098" s="10"/>
    </row>
    <row r="1099" spans="2:11" x14ac:dyDescent="0.25">
      <c r="B1099" s="1"/>
      <c r="D1099" s="10"/>
      <c r="E1099" s="10"/>
      <c r="G1099" s="10"/>
      <c r="I1099" s="10"/>
      <c r="K1099" s="10"/>
    </row>
    <row r="1100" spans="2:11" x14ac:dyDescent="0.25">
      <c r="B1100" s="1"/>
      <c r="D1100" s="10"/>
      <c r="E1100" s="10"/>
      <c r="G1100" s="10"/>
      <c r="I1100" s="10"/>
      <c r="K1100" s="10"/>
    </row>
    <row r="1101" spans="2:11" x14ac:dyDescent="0.25">
      <c r="B1101" s="1"/>
      <c r="D1101" s="10"/>
      <c r="E1101" s="10"/>
      <c r="G1101" s="10"/>
      <c r="I1101" s="10"/>
      <c r="K1101" s="10"/>
    </row>
    <row r="1102" spans="2:11" x14ac:dyDescent="0.25">
      <c r="B1102" s="1"/>
      <c r="D1102" s="10"/>
      <c r="E1102" s="10"/>
      <c r="G1102" s="10"/>
      <c r="I1102" s="10"/>
      <c r="K1102" s="10"/>
    </row>
    <row r="1103" spans="2:11" x14ac:dyDescent="0.25">
      <c r="B1103" s="1"/>
      <c r="D1103" s="10"/>
      <c r="E1103" s="10"/>
      <c r="G1103" s="10"/>
      <c r="I1103" s="10"/>
      <c r="K1103" s="10"/>
    </row>
    <row r="1104" spans="2:11" x14ac:dyDescent="0.25">
      <c r="B1104" s="1"/>
      <c r="D1104" s="10"/>
      <c r="E1104" s="10"/>
      <c r="G1104" s="10"/>
      <c r="I1104" s="10"/>
      <c r="K1104" s="10"/>
    </row>
    <row r="1105" spans="2:11" x14ac:dyDescent="0.25">
      <c r="B1105" s="1"/>
      <c r="D1105" s="10"/>
      <c r="E1105" s="10"/>
      <c r="G1105" s="10"/>
      <c r="I1105" s="10"/>
      <c r="K1105" s="10"/>
    </row>
    <row r="1106" spans="2:11" x14ac:dyDescent="0.25">
      <c r="B1106" s="1"/>
      <c r="D1106" s="10"/>
      <c r="E1106" s="10"/>
      <c r="G1106" s="10"/>
      <c r="I1106" s="10"/>
      <c r="K1106" s="10"/>
    </row>
    <row r="1107" spans="2:11" x14ac:dyDescent="0.25">
      <c r="B1107" s="1"/>
      <c r="D1107" s="10"/>
      <c r="E1107" s="10"/>
      <c r="G1107" s="10"/>
      <c r="I1107" s="10"/>
      <c r="K1107" s="10"/>
    </row>
    <row r="1108" spans="2:11" x14ac:dyDescent="0.25">
      <c r="B1108" s="1"/>
      <c r="D1108" s="10"/>
      <c r="E1108" s="10"/>
      <c r="G1108" s="10"/>
      <c r="I1108" s="10"/>
      <c r="K1108" s="10"/>
    </row>
    <row r="1109" spans="2:11" x14ac:dyDescent="0.25">
      <c r="B1109" s="1"/>
      <c r="D1109" s="10"/>
      <c r="E1109" s="10"/>
      <c r="G1109" s="10"/>
      <c r="I1109" s="10"/>
      <c r="K1109" s="10"/>
    </row>
    <row r="1110" spans="2:11" x14ac:dyDescent="0.25">
      <c r="B1110" s="1"/>
      <c r="D1110" s="10"/>
      <c r="E1110" s="10"/>
      <c r="G1110" s="10"/>
      <c r="I1110" s="10"/>
      <c r="K1110" s="10"/>
    </row>
    <row r="1111" spans="2:11" x14ac:dyDescent="0.25">
      <c r="B1111" s="1"/>
      <c r="D1111" s="10"/>
      <c r="E1111" s="10"/>
      <c r="G1111" s="10"/>
      <c r="I1111" s="10"/>
      <c r="K1111" s="10"/>
    </row>
    <row r="1112" spans="2:11" x14ac:dyDescent="0.25">
      <c r="B1112" s="1"/>
      <c r="D1112" s="10"/>
      <c r="E1112" s="10"/>
      <c r="G1112" s="10"/>
      <c r="I1112" s="10"/>
      <c r="K1112" s="10"/>
    </row>
    <row r="1113" spans="2:11" x14ac:dyDescent="0.25">
      <c r="B1113" s="1"/>
      <c r="D1113" s="10"/>
      <c r="E1113" s="10"/>
      <c r="G1113" s="10"/>
      <c r="I1113" s="10"/>
      <c r="K1113" s="10"/>
    </row>
    <row r="1114" spans="2:11" x14ac:dyDescent="0.25">
      <c r="B1114" s="1"/>
      <c r="D1114" s="10"/>
      <c r="E1114" s="10"/>
      <c r="G1114" s="10"/>
      <c r="I1114" s="10"/>
      <c r="K1114" s="10"/>
    </row>
    <row r="1115" spans="2:11" x14ac:dyDescent="0.25">
      <c r="B1115" s="1"/>
      <c r="D1115" s="10"/>
      <c r="E1115" s="10"/>
      <c r="G1115" s="10"/>
      <c r="I1115" s="10"/>
      <c r="K1115" s="10"/>
    </row>
    <row r="1116" spans="2:11" x14ac:dyDescent="0.25">
      <c r="B1116" s="1"/>
      <c r="D1116" s="10"/>
      <c r="E1116" s="10"/>
      <c r="G1116" s="10"/>
      <c r="I1116" s="10"/>
      <c r="K1116" s="10"/>
    </row>
    <row r="1117" spans="2:11" x14ac:dyDescent="0.25">
      <c r="B1117" s="1"/>
      <c r="D1117" s="10"/>
      <c r="E1117" s="10"/>
      <c r="G1117" s="10"/>
      <c r="I1117" s="10"/>
      <c r="K1117" s="10"/>
    </row>
    <row r="1118" spans="2:11" x14ac:dyDescent="0.25">
      <c r="B1118" s="1"/>
      <c r="D1118" s="10"/>
      <c r="E1118" s="10"/>
      <c r="G1118" s="10"/>
      <c r="I1118" s="10"/>
      <c r="K1118" s="10"/>
    </row>
    <row r="1119" spans="2:11" x14ac:dyDescent="0.25">
      <c r="B1119" s="1"/>
      <c r="D1119" s="10"/>
      <c r="E1119" s="10"/>
      <c r="G1119" s="10"/>
      <c r="I1119" s="10"/>
      <c r="K1119" s="10"/>
    </row>
    <row r="1120" spans="2:11" x14ac:dyDescent="0.25">
      <c r="B1120" s="1"/>
      <c r="D1120" s="10"/>
      <c r="E1120" s="10"/>
      <c r="G1120" s="10"/>
      <c r="I1120" s="10"/>
      <c r="K1120" s="10"/>
    </row>
    <row r="1121" spans="2:11" x14ac:dyDescent="0.25">
      <c r="B1121" s="1"/>
      <c r="D1121" s="10"/>
      <c r="E1121" s="10"/>
      <c r="G1121" s="10"/>
      <c r="I1121" s="10"/>
      <c r="K1121" s="10"/>
    </row>
    <row r="1122" spans="2:11" x14ac:dyDescent="0.25">
      <c r="B1122" s="1"/>
      <c r="D1122" s="10"/>
      <c r="E1122" s="10"/>
      <c r="G1122" s="10"/>
      <c r="I1122" s="10"/>
      <c r="K1122" s="10"/>
    </row>
    <row r="1123" spans="2:11" x14ac:dyDescent="0.25">
      <c r="B1123" s="1"/>
      <c r="D1123" s="10"/>
      <c r="E1123" s="10"/>
      <c r="G1123" s="10"/>
      <c r="I1123" s="10"/>
      <c r="K1123" s="10"/>
    </row>
    <row r="1124" spans="2:11" x14ac:dyDescent="0.25">
      <c r="B1124" s="1"/>
      <c r="D1124" s="10"/>
      <c r="E1124" s="10"/>
      <c r="G1124" s="10"/>
      <c r="I1124" s="10"/>
      <c r="K1124" s="10"/>
    </row>
    <row r="1125" spans="2:11" x14ac:dyDescent="0.25">
      <c r="B1125" s="1"/>
      <c r="D1125" s="10"/>
      <c r="E1125" s="10"/>
      <c r="G1125" s="10"/>
      <c r="I1125" s="10"/>
      <c r="K1125" s="10"/>
    </row>
    <row r="1126" spans="2:11" x14ac:dyDescent="0.25">
      <c r="B1126" s="1"/>
      <c r="D1126" s="10"/>
      <c r="E1126" s="10"/>
      <c r="G1126" s="10"/>
      <c r="I1126" s="10"/>
      <c r="K1126" s="10"/>
    </row>
    <row r="1127" spans="2:11" x14ac:dyDescent="0.25">
      <c r="B1127" s="1"/>
      <c r="D1127" s="10"/>
      <c r="E1127" s="10"/>
      <c r="G1127" s="10"/>
      <c r="I1127" s="10"/>
      <c r="K1127" s="10"/>
    </row>
    <row r="1128" spans="2:11" x14ac:dyDescent="0.25">
      <c r="B1128" s="1"/>
      <c r="D1128" s="10"/>
      <c r="E1128" s="10"/>
      <c r="G1128" s="10"/>
      <c r="I1128" s="10"/>
      <c r="K1128" s="10"/>
    </row>
    <row r="1129" spans="2:11" x14ac:dyDescent="0.25">
      <c r="B1129" s="1"/>
      <c r="D1129" s="10"/>
      <c r="E1129" s="10"/>
      <c r="G1129" s="10"/>
      <c r="I1129" s="10"/>
      <c r="K1129" s="10"/>
    </row>
    <row r="1130" spans="2:11" x14ac:dyDescent="0.25">
      <c r="B1130" s="1"/>
      <c r="D1130" s="10"/>
      <c r="E1130" s="10"/>
      <c r="G1130" s="10"/>
      <c r="I1130" s="10"/>
      <c r="K1130" s="10"/>
    </row>
    <row r="1131" spans="2:11" x14ac:dyDescent="0.25">
      <c r="B1131" s="1"/>
      <c r="D1131" s="10"/>
      <c r="E1131" s="10"/>
      <c r="G1131" s="10"/>
      <c r="I1131" s="10"/>
      <c r="K1131" s="10"/>
    </row>
    <row r="1132" spans="2:11" x14ac:dyDescent="0.25">
      <c r="B1132" s="1"/>
      <c r="D1132" s="10"/>
      <c r="E1132" s="10"/>
      <c r="G1132" s="10"/>
      <c r="I1132" s="10"/>
      <c r="K1132" s="10"/>
    </row>
    <row r="1133" spans="2:11" x14ac:dyDescent="0.25">
      <c r="B1133" s="1"/>
      <c r="D1133" s="10"/>
      <c r="E1133" s="10"/>
      <c r="G1133" s="10"/>
      <c r="I1133" s="10"/>
      <c r="K1133" s="10"/>
    </row>
    <row r="1134" spans="2:11" x14ac:dyDescent="0.25">
      <c r="B1134" s="1"/>
      <c r="D1134" s="10"/>
      <c r="E1134" s="10"/>
      <c r="G1134" s="10"/>
      <c r="I1134" s="10"/>
      <c r="K1134" s="10"/>
    </row>
    <row r="1135" spans="2:11" x14ac:dyDescent="0.25">
      <c r="B1135" s="1"/>
      <c r="D1135" s="10"/>
      <c r="E1135" s="10"/>
      <c r="G1135" s="10"/>
      <c r="I1135" s="10"/>
      <c r="K1135" s="10"/>
    </row>
    <row r="1136" spans="2:11" x14ac:dyDescent="0.25">
      <c r="B1136" s="1"/>
      <c r="D1136" s="10"/>
      <c r="E1136" s="10"/>
      <c r="G1136" s="10"/>
      <c r="I1136" s="10"/>
      <c r="K1136" s="10"/>
    </row>
    <row r="1137" spans="2:11" x14ac:dyDescent="0.25">
      <c r="B1137" s="1"/>
      <c r="D1137" s="10"/>
      <c r="E1137" s="10"/>
      <c r="G1137" s="10"/>
      <c r="I1137" s="10"/>
      <c r="K1137" s="10"/>
    </row>
    <row r="1138" spans="2:11" x14ac:dyDescent="0.25">
      <c r="B1138" s="1"/>
      <c r="D1138" s="10"/>
      <c r="E1138" s="10"/>
      <c r="G1138" s="10"/>
      <c r="I1138" s="10"/>
      <c r="K1138" s="10"/>
    </row>
    <row r="1139" spans="2:11" x14ac:dyDescent="0.25">
      <c r="B1139" s="1"/>
      <c r="D1139" s="10"/>
      <c r="E1139" s="10"/>
      <c r="G1139" s="10"/>
      <c r="I1139" s="10"/>
      <c r="K1139" s="10"/>
    </row>
    <row r="1140" spans="2:11" x14ac:dyDescent="0.25">
      <c r="B1140" s="1"/>
      <c r="D1140" s="10"/>
      <c r="E1140" s="10"/>
      <c r="G1140" s="10"/>
      <c r="I1140" s="10"/>
      <c r="K1140" s="10"/>
    </row>
    <row r="1141" spans="2:11" x14ac:dyDescent="0.25">
      <c r="B1141" s="1"/>
      <c r="D1141" s="10"/>
      <c r="E1141" s="10"/>
      <c r="G1141" s="10"/>
      <c r="I1141" s="10"/>
      <c r="K1141" s="10"/>
    </row>
    <row r="1142" spans="2:11" x14ac:dyDescent="0.25">
      <c r="B1142" s="1"/>
      <c r="D1142" s="10"/>
      <c r="E1142" s="10"/>
      <c r="G1142" s="10"/>
      <c r="I1142" s="10"/>
      <c r="K1142" s="10"/>
    </row>
    <row r="1143" spans="2:11" x14ac:dyDescent="0.25">
      <c r="B1143" s="1"/>
      <c r="D1143" s="10"/>
      <c r="E1143" s="10"/>
      <c r="G1143" s="10"/>
      <c r="I1143" s="10"/>
      <c r="K1143" s="10"/>
    </row>
    <row r="1144" spans="2:11" x14ac:dyDescent="0.25">
      <c r="B1144" s="1"/>
      <c r="D1144" s="10"/>
      <c r="E1144" s="10"/>
      <c r="G1144" s="10"/>
      <c r="I1144" s="10"/>
      <c r="K1144" s="10"/>
    </row>
    <row r="1145" spans="2:11" x14ac:dyDescent="0.25">
      <c r="B1145" s="1"/>
      <c r="D1145" s="10"/>
      <c r="E1145" s="10"/>
      <c r="G1145" s="10"/>
      <c r="I1145" s="10"/>
      <c r="K1145" s="10"/>
    </row>
    <row r="1146" spans="2:11" x14ac:dyDescent="0.25">
      <c r="B1146" s="1"/>
      <c r="D1146" s="10"/>
      <c r="E1146" s="10"/>
      <c r="G1146" s="10"/>
      <c r="I1146" s="10"/>
      <c r="K1146" s="10"/>
    </row>
    <row r="1147" spans="2:11" x14ac:dyDescent="0.25">
      <c r="B1147" s="1"/>
      <c r="D1147" s="10"/>
      <c r="E1147" s="10"/>
      <c r="G1147" s="10"/>
      <c r="I1147" s="10"/>
      <c r="K1147" s="10"/>
    </row>
    <row r="1148" spans="2:11" x14ac:dyDescent="0.25">
      <c r="B1148" s="1"/>
      <c r="D1148" s="10"/>
      <c r="E1148" s="10"/>
      <c r="G1148" s="10"/>
      <c r="I1148" s="10"/>
      <c r="K1148" s="10"/>
    </row>
    <row r="1149" spans="2:11" x14ac:dyDescent="0.25">
      <c r="B1149" s="1"/>
      <c r="D1149" s="10"/>
      <c r="E1149" s="10"/>
      <c r="G1149" s="10"/>
      <c r="I1149" s="10"/>
      <c r="K1149" s="10"/>
    </row>
    <row r="1150" spans="2:11" x14ac:dyDescent="0.25">
      <c r="B1150" s="1"/>
      <c r="D1150" s="10"/>
      <c r="E1150" s="10"/>
      <c r="G1150" s="10"/>
      <c r="I1150" s="10"/>
      <c r="K1150" s="10"/>
    </row>
    <row r="1151" spans="2:11" x14ac:dyDescent="0.25">
      <c r="B1151" s="1"/>
      <c r="D1151" s="10"/>
      <c r="E1151" s="10"/>
      <c r="G1151" s="10"/>
      <c r="I1151" s="10"/>
      <c r="K1151" s="10"/>
    </row>
    <row r="1152" spans="2:11" x14ac:dyDescent="0.25">
      <c r="B1152" s="1"/>
      <c r="D1152" s="10"/>
      <c r="E1152" s="10"/>
      <c r="G1152" s="10"/>
      <c r="I1152" s="10"/>
      <c r="K1152" s="10"/>
    </row>
    <row r="1153" spans="2:11" x14ac:dyDescent="0.25">
      <c r="B1153" s="1"/>
      <c r="D1153" s="10"/>
      <c r="E1153" s="10"/>
      <c r="G1153" s="10"/>
      <c r="I1153" s="10"/>
      <c r="K1153" s="10"/>
    </row>
    <row r="1154" spans="2:11" x14ac:dyDescent="0.25">
      <c r="B1154" s="1"/>
      <c r="D1154" s="10"/>
      <c r="E1154" s="10"/>
      <c r="G1154" s="10"/>
      <c r="I1154" s="10"/>
      <c r="K1154" s="10"/>
    </row>
    <row r="1155" spans="2:11" x14ac:dyDescent="0.25">
      <c r="B1155" s="1"/>
      <c r="D1155" s="10"/>
      <c r="E1155" s="10"/>
      <c r="G1155" s="10"/>
      <c r="I1155" s="10"/>
      <c r="K1155" s="10"/>
    </row>
    <row r="1156" spans="2:11" x14ac:dyDescent="0.25">
      <c r="B1156" s="1"/>
      <c r="D1156" s="10"/>
      <c r="E1156" s="10"/>
      <c r="G1156" s="10"/>
      <c r="I1156" s="10"/>
      <c r="K1156" s="10"/>
    </row>
    <row r="1157" spans="2:11" x14ac:dyDescent="0.25">
      <c r="B1157" s="1"/>
      <c r="D1157" s="10"/>
      <c r="E1157" s="10"/>
      <c r="G1157" s="10"/>
      <c r="I1157" s="10"/>
      <c r="K1157" s="10"/>
    </row>
    <row r="1158" spans="2:11" x14ac:dyDescent="0.25">
      <c r="B1158" s="1"/>
      <c r="D1158" s="10"/>
      <c r="E1158" s="10"/>
      <c r="G1158" s="10"/>
      <c r="I1158" s="10"/>
      <c r="K1158" s="10"/>
    </row>
    <row r="1159" spans="2:11" x14ac:dyDescent="0.25">
      <c r="B1159" s="1"/>
      <c r="D1159" s="10"/>
      <c r="E1159" s="10"/>
      <c r="G1159" s="10"/>
      <c r="I1159" s="10"/>
      <c r="K1159" s="10"/>
    </row>
    <row r="1160" spans="2:11" x14ac:dyDescent="0.25">
      <c r="B1160" s="1"/>
      <c r="D1160" s="10"/>
      <c r="E1160" s="10"/>
      <c r="G1160" s="10"/>
      <c r="I1160" s="10"/>
      <c r="K1160" s="10"/>
    </row>
    <row r="1161" spans="2:11" x14ac:dyDescent="0.25">
      <c r="B1161" s="1"/>
      <c r="D1161" s="10"/>
      <c r="E1161" s="10"/>
      <c r="G1161" s="10"/>
      <c r="I1161" s="10"/>
      <c r="K1161" s="10"/>
    </row>
    <row r="1162" spans="2:11" x14ac:dyDescent="0.25">
      <c r="B1162" s="1"/>
      <c r="D1162" s="10"/>
      <c r="E1162" s="10"/>
      <c r="G1162" s="10"/>
      <c r="I1162" s="10"/>
      <c r="K1162" s="10"/>
    </row>
    <row r="1163" spans="2:11" x14ac:dyDescent="0.25">
      <c r="B1163" s="1"/>
      <c r="D1163" s="10"/>
      <c r="E1163" s="10"/>
      <c r="G1163" s="10"/>
      <c r="I1163" s="10"/>
      <c r="K1163" s="10"/>
    </row>
    <row r="1164" spans="2:11" x14ac:dyDescent="0.25">
      <c r="B1164" s="1"/>
      <c r="D1164" s="10"/>
      <c r="E1164" s="10"/>
      <c r="G1164" s="10"/>
      <c r="I1164" s="10"/>
      <c r="K1164" s="10"/>
    </row>
    <row r="1165" spans="2:11" x14ac:dyDescent="0.25">
      <c r="B1165" s="1"/>
      <c r="D1165" s="10"/>
      <c r="E1165" s="10"/>
      <c r="G1165" s="10"/>
      <c r="I1165" s="10"/>
      <c r="K1165" s="10"/>
    </row>
    <row r="1166" spans="2:11" x14ac:dyDescent="0.25">
      <c r="B1166" s="1"/>
      <c r="D1166" s="10"/>
      <c r="E1166" s="10"/>
      <c r="G1166" s="10"/>
      <c r="I1166" s="10"/>
      <c r="K1166" s="10"/>
    </row>
    <row r="1167" spans="2:11" x14ac:dyDescent="0.25">
      <c r="B1167" s="1"/>
      <c r="D1167" s="10"/>
      <c r="E1167" s="10"/>
      <c r="G1167" s="10"/>
      <c r="I1167" s="10"/>
      <c r="K1167" s="10"/>
    </row>
    <row r="1168" spans="2:11" x14ac:dyDescent="0.25">
      <c r="B1168" s="1"/>
      <c r="D1168" s="10"/>
      <c r="E1168" s="10"/>
      <c r="G1168" s="10"/>
      <c r="I1168" s="10"/>
      <c r="K1168" s="10"/>
    </row>
    <row r="1169" spans="2:11" x14ac:dyDescent="0.25">
      <c r="B1169" s="1"/>
      <c r="D1169" s="10"/>
      <c r="E1169" s="10"/>
      <c r="G1169" s="10"/>
      <c r="I1169" s="10"/>
      <c r="K1169" s="10"/>
    </row>
    <row r="1170" spans="2:11" x14ac:dyDescent="0.25">
      <c r="B1170" s="1"/>
      <c r="D1170" s="10"/>
      <c r="E1170" s="10"/>
      <c r="G1170" s="10"/>
      <c r="I1170" s="10"/>
      <c r="K1170" s="10"/>
    </row>
    <row r="1171" spans="2:11" x14ac:dyDescent="0.25">
      <c r="B1171" s="1"/>
      <c r="D1171" s="10"/>
      <c r="E1171" s="10"/>
      <c r="G1171" s="10"/>
      <c r="I1171" s="10"/>
      <c r="K1171" s="10"/>
    </row>
    <row r="1172" spans="2:11" x14ac:dyDescent="0.25">
      <c r="B1172" s="1"/>
      <c r="D1172" s="10"/>
      <c r="E1172" s="10"/>
      <c r="G1172" s="10"/>
      <c r="I1172" s="10"/>
      <c r="K1172" s="10"/>
    </row>
    <row r="1173" spans="2:11" x14ac:dyDescent="0.25">
      <c r="B1173" s="1"/>
      <c r="D1173" s="10"/>
      <c r="E1173" s="10"/>
      <c r="G1173" s="10"/>
      <c r="I1173" s="10"/>
      <c r="K1173" s="10"/>
    </row>
    <row r="1174" spans="2:11" x14ac:dyDescent="0.25">
      <c r="B1174" s="1"/>
      <c r="D1174" s="10"/>
      <c r="E1174" s="10"/>
      <c r="G1174" s="10"/>
      <c r="I1174" s="10"/>
      <c r="K1174" s="10"/>
    </row>
    <row r="1175" spans="2:11" x14ac:dyDescent="0.25">
      <c r="B1175" s="1"/>
      <c r="D1175" s="10"/>
      <c r="E1175" s="10"/>
      <c r="G1175" s="10"/>
      <c r="I1175" s="10"/>
      <c r="K1175" s="10"/>
    </row>
    <row r="1176" spans="2:11" x14ac:dyDescent="0.25">
      <c r="B1176" s="1"/>
      <c r="D1176" s="10"/>
      <c r="E1176" s="10"/>
      <c r="G1176" s="10"/>
      <c r="I1176" s="10"/>
      <c r="K1176" s="10"/>
    </row>
    <row r="1177" spans="2:11" x14ac:dyDescent="0.25">
      <c r="B1177" s="1"/>
      <c r="D1177" s="10"/>
      <c r="E1177" s="10"/>
      <c r="G1177" s="10"/>
      <c r="I1177" s="10"/>
      <c r="K1177" s="10"/>
    </row>
    <row r="1178" spans="2:11" x14ac:dyDescent="0.25">
      <c r="B1178" s="1"/>
      <c r="D1178" s="10"/>
      <c r="E1178" s="10"/>
      <c r="G1178" s="10"/>
      <c r="I1178" s="10"/>
      <c r="K1178" s="10"/>
    </row>
    <row r="1179" spans="2:11" x14ac:dyDescent="0.25">
      <c r="B1179" s="1"/>
      <c r="D1179" s="10"/>
      <c r="E1179" s="10"/>
      <c r="G1179" s="10"/>
      <c r="I1179" s="10"/>
      <c r="K1179" s="10"/>
    </row>
    <row r="1180" spans="2:11" x14ac:dyDescent="0.25">
      <c r="B1180" s="1"/>
      <c r="D1180" s="10"/>
      <c r="E1180" s="10"/>
      <c r="G1180" s="10"/>
      <c r="I1180" s="10"/>
      <c r="K1180" s="10"/>
    </row>
    <row r="1181" spans="2:11" x14ac:dyDescent="0.25">
      <c r="B1181" s="1"/>
      <c r="D1181" s="10"/>
      <c r="E1181" s="10"/>
      <c r="G1181" s="10"/>
      <c r="I1181" s="10"/>
      <c r="K1181" s="10"/>
    </row>
    <row r="1182" spans="2:11" x14ac:dyDescent="0.25">
      <c r="B1182" s="1"/>
      <c r="D1182" s="10"/>
      <c r="E1182" s="10"/>
      <c r="G1182" s="10"/>
      <c r="I1182" s="10"/>
      <c r="K1182" s="10"/>
    </row>
    <row r="1183" spans="2:11" x14ac:dyDescent="0.25">
      <c r="B1183" s="1"/>
      <c r="D1183" s="10"/>
      <c r="E1183" s="10"/>
      <c r="G1183" s="10"/>
      <c r="I1183" s="10"/>
      <c r="K1183" s="10"/>
    </row>
    <row r="1184" spans="2:11" x14ac:dyDescent="0.25">
      <c r="B1184" s="1"/>
      <c r="D1184" s="10"/>
      <c r="E1184" s="10"/>
      <c r="G1184" s="10"/>
      <c r="I1184" s="10"/>
      <c r="K1184" s="10"/>
    </row>
    <row r="1185" spans="2:11" x14ac:dyDescent="0.25">
      <c r="B1185" s="1"/>
      <c r="D1185" s="10"/>
      <c r="E1185" s="10"/>
      <c r="G1185" s="10"/>
      <c r="I1185" s="10"/>
      <c r="K1185" s="10"/>
    </row>
    <row r="1186" spans="2:11" x14ac:dyDescent="0.25">
      <c r="B1186" s="1"/>
      <c r="D1186" s="10"/>
      <c r="E1186" s="10"/>
      <c r="G1186" s="10"/>
      <c r="I1186" s="10"/>
      <c r="K1186" s="10"/>
    </row>
    <row r="1187" spans="2:11" x14ac:dyDescent="0.25">
      <c r="B1187" s="1"/>
      <c r="D1187" s="10"/>
      <c r="E1187" s="10"/>
      <c r="G1187" s="10"/>
      <c r="I1187" s="10"/>
      <c r="K1187" s="10"/>
    </row>
    <row r="1188" spans="2:11" x14ac:dyDescent="0.25">
      <c r="B1188" s="1"/>
      <c r="D1188" s="10"/>
      <c r="E1188" s="10"/>
      <c r="G1188" s="10"/>
      <c r="I1188" s="10"/>
      <c r="K1188" s="10"/>
    </row>
    <row r="1189" spans="2:11" x14ac:dyDescent="0.25">
      <c r="B1189" s="1"/>
      <c r="D1189" s="10"/>
      <c r="E1189" s="10"/>
      <c r="G1189" s="10"/>
      <c r="I1189" s="10"/>
      <c r="K1189" s="10"/>
    </row>
    <row r="1190" spans="2:11" x14ac:dyDescent="0.25">
      <c r="B1190" s="1"/>
      <c r="D1190" s="10"/>
      <c r="E1190" s="10"/>
      <c r="G1190" s="10"/>
      <c r="I1190" s="10"/>
      <c r="K1190" s="10"/>
    </row>
    <row r="1191" spans="2:11" x14ac:dyDescent="0.25">
      <c r="B1191" s="1"/>
      <c r="D1191" s="10"/>
      <c r="E1191" s="10"/>
      <c r="G1191" s="10"/>
      <c r="I1191" s="10"/>
      <c r="K1191" s="10"/>
    </row>
    <row r="1192" spans="2:11" x14ac:dyDescent="0.25">
      <c r="B1192" s="1"/>
      <c r="D1192" s="10"/>
      <c r="E1192" s="10"/>
      <c r="G1192" s="10"/>
      <c r="I1192" s="10"/>
      <c r="K1192" s="10"/>
    </row>
    <row r="1193" spans="2:11" x14ac:dyDescent="0.25">
      <c r="B1193" s="1"/>
      <c r="D1193" s="10"/>
      <c r="E1193" s="10"/>
      <c r="G1193" s="10"/>
      <c r="I1193" s="10"/>
      <c r="K1193" s="10"/>
    </row>
    <row r="1194" spans="2:11" x14ac:dyDescent="0.25">
      <c r="B1194" s="1"/>
      <c r="D1194" s="10"/>
      <c r="E1194" s="10"/>
      <c r="G1194" s="10"/>
      <c r="I1194" s="10"/>
      <c r="K1194" s="10"/>
    </row>
    <row r="1195" spans="2:11" x14ac:dyDescent="0.25">
      <c r="B1195" s="1"/>
      <c r="D1195" s="10"/>
      <c r="E1195" s="10"/>
      <c r="G1195" s="10"/>
      <c r="I1195" s="10"/>
      <c r="K1195" s="10"/>
    </row>
    <row r="1196" spans="2:11" x14ac:dyDescent="0.25">
      <c r="B1196" s="1"/>
      <c r="D1196" s="10"/>
      <c r="E1196" s="10"/>
      <c r="G1196" s="10"/>
      <c r="I1196" s="10"/>
      <c r="K1196" s="10"/>
    </row>
    <row r="1197" spans="2:11" x14ac:dyDescent="0.25">
      <c r="B1197" s="1"/>
      <c r="D1197" s="10"/>
      <c r="E1197" s="10"/>
      <c r="G1197" s="10"/>
      <c r="I1197" s="10"/>
      <c r="K1197" s="10"/>
    </row>
    <row r="1198" spans="2:11" x14ac:dyDescent="0.25">
      <c r="B1198" s="1"/>
      <c r="D1198" s="10"/>
      <c r="E1198" s="10"/>
      <c r="G1198" s="10"/>
      <c r="I1198" s="10"/>
      <c r="K1198" s="10"/>
    </row>
    <row r="1199" spans="2:11" x14ac:dyDescent="0.25">
      <c r="B1199" s="1"/>
      <c r="D1199" s="10"/>
      <c r="E1199" s="10"/>
      <c r="G1199" s="10"/>
      <c r="I1199" s="10"/>
      <c r="K1199" s="10"/>
    </row>
    <row r="1200" spans="2:11" x14ac:dyDescent="0.25">
      <c r="B1200" s="1"/>
      <c r="D1200" s="10"/>
      <c r="E1200" s="10"/>
      <c r="G1200" s="10"/>
      <c r="I1200" s="10"/>
      <c r="K1200" s="10"/>
    </row>
    <row r="1201" spans="2:11" x14ac:dyDescent="0.25">
      <c r="B1201" s="1"/>
      <c r="D1201" s="10"/>
      <c r="E1201" s="10"/>
      <c r="G1201" s="10"/>
      <c r="I1201" s="10"/>
      <c r="K1201" s="10"/>
    </row>
    <row r="1202" spans="2:11" x14ac:dyDescent="0.25">
      <c r="B1202" s="1"/>
      <c r="D1202" s="10"/>
      <c r="E1202" s="10"/>
      <c r="G1202" s="10"/>
      <c r="I1202" s="10"/>
      <c r="K1202" s="10"/>
    </row>
    <row r="1203" spans="2:11" x14ac:dyDescent="0.25">
      <c r="B1203" s="1"/>
      <c r="D1203" s="10"/>
      <c r="E1203" s="10"/>
      <c r="G1203" s="10"/>
      <c r="I1203" s="10"/>
      <c r="K1203" s="10"/>
    </row>
    <row r="1204" spans="2:11" x14ac:dyDescent="0.25">
      <c r="B1204" s="1"/>
      <c r="D1204" s="10"/>
      <c r="E1204" s="10"/>
      <c r="G1204" s="10"/>
      <c r="I1204" s="10"/>
      <c r="K1204" s="10"/>
    </row>
    <row r="1205" spans="2:11" x14ac:dyDescent="0.25">
      <c r="B1205" s="1"/>
      <c r="D1205" s="10"/>
      <c r="E1205" s="10"/>
      <c r="G1205" s="10"/>
      <c r="I1205" s="10"/>
      <c r="K1205" s="10"/>
    </row>
    <row r="1206" spans="2:11" x14ac:dyDescent="0.25">
      <c r="B1206" s="1"/>
      <c r="D1206" s="10"/>
      <c r="E1206" s="10"/>
      <c r="G1206" s="10"/>
      <c r="I1206" s="10"/>
      <c r="K1206" s="10"/>
    </row>
    <row r="1207" spans="2:11" x14ac:dyDescent="0.25">
      <c r="B1207" s="1"/>
      <c r="D1207" s="10"/>
      <c r="E1207" s="10"/>
      <c r="G1207" s="10"/>
      <c r="I1207" s="10"/>
      <c r="K1207" s="10"/>
    </row>
    <row r="1208" spans="2:11" x14ac:dyDescent="0.25">
      <c r="B1208" s="1"/>
      <c r="D1208" s="10"/>
      <c r="E1208" s="10"/>
      <c r="G1208" s="10"/>
      <c r="I1208" s="10"/>
      <c r="K1208" s="10"/>
    </row>
    <row r="1209" spans="2:11" x14ac:dyDescent="0.25">
      <c r="B1209" s="1"/>
      <c r="D1209" s="10"/>
      <c r="E1209" s="10"/>
      <c r="G1209" s="10"/>
      <c r="I1209" s="10"/>
      <c r="K1209" s="10"/>
    </row>
    <row r="1210" spans="2:11" x14ac:dyDescent="0.25">
      <c r="B1210" s="1"/>
      <c r="D1210" s="10"/>
      <c r="E1210" s="10"/>
      <c r="G1210" s="10"/>
      <c r="I1210" s="10"/>
      <c r="K1210" s="10"/>
    </row>
    <row r="1211" spans="2:11" x14ac:dyDescent="0.25">
      <c r="B1211" s="1"/>
      <c r="D1211" s="10"/>
      <c r="E1211" s="10"/>
      <c r="G1211" s="10"/>
      <c r="I1211" s="10"/>
      <c r="K1211" s="10"/>
    </row>
    <row r="1212" spans="2:11" x14ac:dyDescent="0.25">
      <c r="B1212" s="1"/>
      <c r="D1212" s="10"/>
      <c r="E1212" s="10"/>
      <c r="G1212" s="10"/>
      <c r="I1212" s="10"/>
      <c r="K1212" s="10"/>
    </row>
    <row r="1213" spans="2:11" x14ac:dyDescent="0.25">
      <c r="B1213" s="1"/>
      <c r="D1213" s="10"/>
      <c r="E1213" s="10"/>
      <c r="G1213" s="10"/>
      <c r="I1213" s="10"/>
      <c r="K1213" s="10"/>
    </row>
    <row r="1214" spans="2:11" x14ac:dyDescent="0.25">
      <c r="B1214" s="1"/>
      <c r="D1214" s="10"/>
      <c r="E1214" s="10"/>
      <c r="G1214" s="10"/>
      <c r="I1214" s="10"/>
      <c r="K1214" s="10"/>
    </row>
    <row r="1215" spans="2:11" x14ac:dyDescent="0.25">
      <c r="B1215" s="1"/>
      <c r="D1215" s="10"/>
      <c r="E1215" s="10"/>
      <c r="G1215" s="10"/>
      <c r="I1215" s="10"/>
      <c r="K1215" s="10"/>
    </row>
    <row r="1216" spans="2:11" x14ac:dyDescent="0.25">
      <c r="B1216" s="1"/>
      <c r="D1216" s="10"/>
      <c r="E1216" s="10"/>
      <c r="G1216" s="10"/>
      <c r="I1216" s="10"/>
      <c r="K1216" s="10"/>
    </row>
    <row r="1217" spans="2:11" x14ac:dyDescent="0.25">
      <c r="B1217" s="1"/>
      <c r="D1217" s="10"/>
      <c r="E1217" s="10"/>
      <c r="G1217" s="10"/>
      <c r="I1217" s="10"/>
      <c r="K1217" s="10"/>
    </row>
    <row r="1218" spans="2:11" x14ac:dyDescent="0.25">
      <c r="B1218" s="1"/>
      <c r="D1218" s="10"/>
      <c r="E1218" s="10"/>
      <c r="G1218" s="10"/>
      <c r="I1218" s="10"/>
      <c r="K1218" s="10"/>
    </row>
    <row r="1219" spans="2:11" x14ac:dyDescent="0.25">
      <c r="B1219" s="1"/>
      <c r="D1219" s="10"/>
      <c r="E1219" s="10"/>
      <c r="G1219" s="10"/>
      <c r="I1219" s="10"/>
      <c r="K1219" s="10"/>
    </row>
    <row r="1220" spans="2:11" x14ac:dyDescent="0.25">
      <c r="B1220" s="1"/>
      <c r="D1220" s="10"/>
      <c r="E1220" s="10"/>
      <c r="G1220" s="10"/>
      <c r="I1220" s="10"/>
      <c r="K1220" s="10"/>
    </row>
    <row r="1221" spans="2:11" x14ac:dyDescent="0.25">
      <c r="B1221" s="1"/>
      <c r="D1221" s="10"/>
      <c r="E1221" s="10"/>
      <c r="G1221" s="10"/>
      <c r="I1221" s="10"/>
      <c r="K1221" s="10"/>
    </row>
    <row r="1222" spans="2:11" x14ac:dyDescent="0.25">
      <c r="B1222" s="1"/>
      <c r="D1222" s="10"/>
      <c r="E1222" s="10"/>
      <c r="G1222" s="10"/>
      <c r="I1222" s="10"/>
      <c r="K1222" s="10"/>
    </row>
    <row r="1223" spans="2:11" x14ac:dyDescent="0.25">
      <c r="B1223" s="1"/>
      <c r="D1223" s="10"/>
      <c r="E1223" s="10"/>
      <c r="G1223" s="10"/>
      <c r="I1223" s="10"/>
      <c r="K1223" s="10"/>
    </row>
    <row r="1224" spans="2:11" x14ac:dyDescent="0.25">
      <c r="B1224" s="1"/>
      <c r="D1224" s="10"/>
      <c r="E1224" s="10"/>
      <c r="G1224" s="10"/>
      <c r="I1224" s="10"/>
      <c r="K1224" s="10"/>
    </row>
    <row r="1225" spans="2:11" x14ac:dyDescent="0.25">
      <c r="B1225" s="1"/>
      <c r="D1225" s="10"/>
      <c r="E1225" s="10"/>
      <c r="G1225" s="10"/>
      <c r="I1225" s="10"/>
      <c r="K1225" s="10"/>
    </row>
    <row r="1226" spans="2:11" x14ac:dyDescent="0.25">
      <c r="B1226" s="1"/>
      <c r="D1226" s="10"/>
      <c r="E1226" s="10"/>
      <c r="G1226" s="10"/>
      <c r="I1226" s="10"/>
      <c r="K1226" s="10"/>
    </row>
    <row r="1227" spans="2:11" x14ac:dyDescent="0.25">
      <c r="B1227" s="1"/>
      <c r="D1227" s="10"/>
      <c r="E1227" s="10"/>
      <c r="G1227" s="10"/>
      <c r="I1227" s="10"/>
      <c r="K1227" s="10"/>
    </row>
    <row r="1228" spans="2:11" x14ac:dyDescent="0.25">
      <c r="B1228" s="1"/>
      <c r="D1228" s="10"/>
      <c r="E1228" s="10"/>
      <c r="G1228" s="10"/>
      <c r="I1228" s="10"/>
      <c r="K1228" s="10"/>
    </row>
    <row r="1229" spans="2:11" x14ac:dyDescent="0.25">
      <c r="B1229" s="1"/>
      <c r="D1229" s="10"/>
      <c r="E1229" s="10"/>
      <c r="G1229" s="10"/>
      <c r="I1229" s="10"/>
      <c r="K1229" s="10"/>
    </row>
    <row r="1230" spans="2:11" x14ac:dyDescent="0.25">
      <c r="B1230" s="1"/>
      <c r="D1230" s="10"/>
      <c r="E1230" s="10"/>
      <c r="G1230" s="10"/>
      <c r="I1230" s="10"/>
      <c r="K1230" s="10"/>
    </row>
    <row r="1231" spans="2:11" x14ac:dyDescent="0.25">
      <c r="B1231" s="1"/>
      <c r="D1231" s="10"/>
      <c r="E1231" s="10"/>
      <c r="G1231" s="10"/>
      <c r="I1231" s="10"/>
      <c r="K1231" s="10"/>
    </row>
    <row r="1232" spans="2:11" x14ac:dyDescent="0.25">
      <c r="B1232" s="1"/>
      <c r="D1232" s="10"/>
      <c r="E1232" s="10"/>
      <c r="G1232" s="10"/>
      <c r="I1232" s="10"/>
      <c r="K1232" s="10"/>
    </row>
    <row r="1233" spans="2:11" x14ac:dyDescent="0.25">
      <c r="B1233" s="1"/>
      <c r="D1233" s="10"/>
      <c r="E1233" s="10"/>
      <c r="G1233" s="10"/>
      <c r="I1233" s="10"/>
      <c r="K1233" s="10"/>
    </row>
    <row r="1234" spans="2:11" x14ac:dyDescent="0.25">
      <c r="B1234" s="1"/>
      <c r="D1234" s="10"/>
      <c r="E1234" s="10"/>
      <c r="G1234" s="10"/>
      <c r="I1234" s="10"/>
      <c r="K1234" s="10"/>
    </row>
    <row r="1235" spans="2:11" x14ac:dyDescent="0.25">
      <c r="B1235" s="1"/>
      <c r="D1235" s="10"/>
      <c r="E1235" s="10"/>
      <c r="G1235" s="10"/>
      <c r="I1235" s="10"/>
      <c r="K1235" s="10"/>
    </row>
    <row r="1236" spans="2:11" x14ac:dyDescent="0.25">
      <c r="B1236" s="1"/>
      <c r="D1236" s="10"/>
      <c r="E1236" s="10"/>
      <c r="G1236" s="10"/>
      <c r="I1236" s="10"/>
      <c r="K1236" s="10"/>
    </row>
    <row r="1237" spans="2:11" x14ac:dyDescent="0.25">
      <c r="B1237" s="1"/>
      <c r="D1237" s="10"/>
      <c r="E1237" s="10"/>
      <c r="G1237" s="10"/>
      <c r="I1237" s="10"/>
      <c r="K1237" s="10"/>
    </row>
    <row r="1238" spans="2:11" x14ac:dyDescent="0.25">
      <c r="B1238" s="1"/>
      <c r="D1238" s="10"/>
      <c r="E1238" s="10"/>
      <c r="G1238" s="10"/>
      <c r="I1238" s="10"/>
      <c r="K1238" s="10"/>
    </row>
    <row r="1239" spans="2:11" x14ac:dyDescent="0.25">
      <c r="B1239" s="1"/>
      <c r="D1239" s="10"/>
      <c r="E1239" s="10"/>
      <c r="G1239" s="10"/>
      <c r="I1239" s="10"/>
      <c r="K1239" s="10"/>
    </row>
    <row r="1240" spans="2:11" x14ac:dyDescent="0.25">
      <c r="B1240" s="1"/>
      <c r="D1240" s="10"/>
      <c r="E1240" s="10"/>
      <c r="G1240" s="10"/>
      <c r="I1240" s="10"/>
      <c r="K1240" s="10"/>
    </row>
    <row r="1241" spans="2:11" x14ac:dyDescent="0.25">
      <c r="B1241" s="1"/>
      <c r="D1241" s="10"/>
      <c r="E1241" s="10"/>
      <c r="G1241" s="10"/>
      <c r="I1241" s="10"/>
      <c r="K1241" s="10"/>
    </row>
    <row r="1242" spans="2:11" x14ac:dyDescent="0.25">
      <c r="B1242" s="1"/>
      <c r="D1242" s="10"/>
      <c r="E1242" s="10"/>
      <c r="G1242" s="10"/>
      <c r="I1242" s="10"/>
      <c r="K1242" s="10"/>
    </row>
    <row r="1243" spans="2:11" x14ac:dyDescent="0.25">
      <c r="B1243" s="1"/>
      <c r="D1243" s="10"/>
      <c r="E1243" s="10"/>
      <c r="G1243" s="10"/>
      <c r="I1243" s="10"/>
      <c r="K1243" s="10"/>
    </row>
    <row r="1244" spans="2:11" x14ac:dyDescent="0.25">
      <c r="B1244" s="1"/>
      <c r="D1244" s="10"/>
      <c r="E1244" s="10"/>
      <c r="G1244" s="10"/>
      <c r="I1244" s="10"/>
      <c r="K1244" s="10"/>
    </row>
    <row r="1245" spans="2:11" x14ac:dyDescent="0.25">
      <c r="B1245" s="1"/>
      <c r="D1245" s="10"/>
      <c r="E1245" s="10"/>
      <c r="G1245" s="10"/>
      <c r="I1245" s="10"/>
      <c r="K1245" s="10"/>
    </row>
    <row r="1246" spans="2:11" x14ac:dyDescent="0.25">
      <c r="B1246" s="1"/>
      <c r="D1246" s="10"/>
      <c r="E1246" s="10"/>
      <c r="G1246" s="10"/>
      <c r="I1246" s="10"/>
      <c r="K1246" s="10"/>
    </row>
    <row r="1247" spans="2:11" x14ac:dyDescent="0.25">
      <c r="B1247" s="1"/>
      <c r="D1247" s="10"/>
      <c r="E1247" s="10"/>
      <c r="G1247" s="10"/>
      <c r="I1247" s="10"/>
      <c r="K1247" s="10"/>
    </row>
    <row r="1248" spans="2:11" x14ac:dyDescent="0.25">
      <c r="B1248" s="1"/>
      <c r="D1248" s="10"/>
      <c r="E1248" s="10"/>
      <c r="G1248" s="10"/>
      <c r="I1248" s="10"/>
      <c r="K1248" s="10"/>
    </row>
    <row r="1249" spans="2:11" x14ac:dyDescent="0.25">
      <c r="B1249" s="1"/>
      <c r="D1249" s="10"/>
      <c r="E1249" s="10"/>
      <c r="G1249" s="10"/>
      <c r="I1249" s="10"/>
      <c r="K1249" s="10"/>
    </row>
    <row r="1250" spans="2:11" x14ac:dyDescent="0.25">
      <c r="B1250" s="1"/>
      <c r="D1250" s="10"/>
      <c r="E1250" s="10"/>
      <c r="G1250" s="10"/>
      <c r="I1250" s="10"/>
      <c r="K1250" s="10"/>
    </row>
    <row r="1251" spans="2:11" x14ac:dyDescent="0.25">
      <c r="B1251" s="1"/>
      <c r="D1251" s="10"/>
      <c r="E1251" s="10"/>
      <c r="G1251" s="10"/>
      <c r="I1251" s="10"/>
      <c r="K1251" s="10"/>
    </row>
    <row r="1252" spans="2:11" x14ac:dyDescent="0.25">
      <c r="B1252" s="1"/>
      <c r="D1252" s="10"/>
      <c r="E1252" s="10"/>
      <c r="G1252" s="10"/>
      <c r="I1252" s="10"/>
      <c r="K1252" s="10"/>
    </row>
    <row r="1253" spans="2:11" x14ac:dyDescent="0.25">
      <c r="B1253" s="1"/>
      <c r="D1253" s="10"/>
      <c r="E1253" s="10"/>
      <c r="G1253" s="10"/>
      <c r="I1253" s="10"/>
      <c r="K1253" s="10"/>
    </row>
    <row r="1254" spans="2:11" x14ac:dyDescent="0.25">
      <c r="B1254" s="1"/>
      <c r="D1254" s="10"/>
      <c r="E1254" s="10"/>
      <c r="G1254" s="10"/>
      <c r="I1254" s="10"/>
      <c r="K1254" s="10"/>
    </row>
    <row r="1255" spans="2:11" x14ac:dyDescent="0.25">
      <c r="B1255" s="1"/>
      <c r="D1255" s="10"/>
      <c r="E1255" s="10"/>
      <c r="G1255" s="10"/>
      <c r="I1255" s="10"/>
      <c r="K1255" s="10"/>
    </row>
    <row r="1256" spans="2:11" x14ac:dyDescent="0.25">
      <c r="B1256" s="1"/>
      <c r="D1256" s="10"/>
      <c r="E1256" s="10"/>
      <c r="G1256" s="10"/>
      <c r="I1256" s="10"/>
      <c r="K1256" s="10"/>
    </row>
    <row r="1257" spans="2:11" x14ac:dyDescent="0.25">
      <c r="B1257" s="1"/>
      <c r="D1257" s="10"/>
      <c r="E1257" s="10"/>
      <c r="G1257" s="10"/>
      <c r="I1257" s="10"/>
      <c r="K1257" s="10"/>
    </row>
    <row r="1258" spans="2:11" x14ac:dyDescent="0.25">
      <c r="B1258" s="1"/>
      <c r="D1258" s="10"/>
      <c r="E1258" s="10"/>
      <c r="G1258" s="10"/>
      <c r="I1258" s="10"/>
      <c r="K1258" s="10"/>
    </row>
    <row r="1259" spans="2:11" x14ac:dyDescent="0.25">
      <c r="B1259" s="1"/>
      <c r="D1259" s="10"/>
      <c r="E1259" s="10"/>
      <c r="G1259" s="10"/>
      <c r="I1259" s="10"/>
      <c r="K1259" s="10"/>
    </row>
    <row r="1260" spans="2:11" x14ac:dyDescent="0.25">
      <c r="B1260" s="1"/>
      <c r="D1260" s="10"/>
      <c r="E1260" s="10"/>
      <c r="G1260" s="10"/>
      <c r="I1260" s="10"/>
      <c r="K1260" s="10"/>
    </row>
    <row r="1261" spans="2:11" x14ac:dyDescent="0.25">
      <c r="B1261" s="1"/>
      <c r="D1261" s="10"/>
      <c r="E1261" s="10"/>
      <c r="G1261" s="10"/>
      <c r="I1261" s="10"/>
      <c r="K1261" s="10"/>
    </row>
    <row r="1262" spans="2:11" x14ac:dyDescent="0.25">
      <c r="B1262" s="1"/>
      <c r="D1262" s="10"/>
      <c r="E1262" s="10"/>
      <c r="G1262" s="10"/>
      <c r="I1262" s="10"/>
      <c r="K1262" s="10"/>
    </row>
    <row r="1263" spans="2:11" x14ac:dyDescent="0.25">
      <c r="B1263" s="1"/>
      <c r="D1263" s="10"/>
      <c r="E1263" s="10"/>
      <c r="G1263" s="10"/>
      <c r="I1263" s="10"/>
      <c r="K1263" s="10"/>
    </row>
    <row r="1264" spans="2:11" x14ac:dyDescent="0.25">
      <c r="B1264" s="1"/>
      <c r="D1264" s="10"/>
      <c r="E1264" s="10"/>
      <c r="G1264" s="10"/>
      <c r="I1264" s="10"/>
      <c r="K1264" s="10"/>
    </row>
    <row r="1265" spans="2:11" x14ac:dyDescent="0.25">
      <c r="B1265" s="1"/>
      <c r="D1265" s="10"/>
      <c r="E1265" s="10"/>
      <c r="G1265" s="10"/>
      <c r="I1265" s="10"/>
      <c r="K1265" s="10"/>
    </row>
    <row r="1266" spans="2:11" x14ac:dyDescent="0.25">
      <c r="B1266" s="1"/>
      <c r="D1266" s="10"/>
      <c r="E1266" s="10"/>
      <c r="G1266" s="10"/>
      <c r="I1266" s="10"/>
      <c r="K1266" s="10"/>
    </row>
    <row r="1267" spans="2:11" x14ac:dyDescent="0.25">
      <c r="B1267" s="1"/>
      <c r="D1267" s="10"/>
      <c r="E1267" s="10"/>
      <c r="G1267" s="10"/>
      <c r="I1267" s="10"/>
      <c r="K1267" s="10"/>
    </row>
    <row r="1268" spans="2:11" x14ac:dyDescent="0.25">
      <c r="B1268" s="1"/>
      <c r="D1268" s="10"/>
      <c r="E1268" s="10"/>
      <c r="G1268" s="10"/>
      <c r="I1268" s="10"/>
      <c r="K1268" s="10"/>
    </row>
    <row r="1269" spans="2:11" x14ac:dyDescent="0.25">
      <c r="B1269" s="1"/>
      <c r="D1269" s="10"/>
      <c r="E1269" s="10"/>
      <c r="G1269" s="10"/>
      <c r="I1269" s="10"/>
      <c r="K1269" s="10"/>
    </row>
    <row r="1270" spans="2:11" x14ac:dyDescent="0.25">
      <c r="B1270" s="1"/>
      <c r="D1270" s="10"/>
      <c r="E1270" s="10"/>
      <c r="G1270" s="10"/>
      <c r="I1270" s="10"/>
      <c r="K1270" s="10"/>
    </row>
    <row r="1271" spans="2:11" x14ac:dyDescent="0.25">
      <c r="B1271" s="1"/>
      <c r="D1271" s="10"/>
      <c r="E1271" s="10"/>
      <c r="G1271" s="10"/>
      <c r="I1271" s="10"/>
      <c r="K1271" s="10"/>
    </row>
    <row r="1272" spans="2:11" x14ac:dyDescent="0.25">
      <c r="B1272" s="1"/>
      <c r="D1272" s="10"/>
      <c r="E1272" s="10"/>
      <c r="G1272" s="10"/>
      <c r="I1272" s="10"/>
      <c r="K1272" s="10"/>
    </row>
    <row r="1273" spans="2:11" x14ac:dyDescent="0.25">
      <c r="B1273" s="1"/>
      <c r="D1273" s="10"/>
      <c r="E1273" s="10"/>
      <c r="G1273" s="10"/>
      <c r="I1273" s="10"/>
      <c r="K1273" s="10"/>
    </row>
    <row r="1274" spans="2:11" x14ac:dyDescent="0.25">
      <c r="B1274" s="1"/>
      <c r="D1274" s="10"/>
      <c r="E1274" s="10"/>
      <c r="G1274" s="10"/>
      <c r="I1274" s="10"/>
      <c r="K1274" s="10"/>
    </row>
    <row r="1275" spans="2:11" x14ac:dyDescent="0.25">
      <c r="B1275" s="1"/>
      <c r="D1275" s="10"/>
      <c r="E1275" s="10"/>
      <c r="G1275" s="10"/>
      <c r="I1275" s="10"/>
      <c r="K1275" s="10"/>
    </row>
    <row r="1276" spans="2:11" x14ac:dyDescent="0.25">
      <c r="B1276" s="1"/>
      <c r="D1276" s="10"/>
      <c r="E1276" s="10"/>
      <c r="G1276" s="10"/>
      <c r="I1276" s="10"/>
      <c r="K1276" s="10"/>
    </row>
    <row r="1277" spans="2:11" x14ac:dyDescent="0.25">
      <c r="B1277" s="1"/>
      <c r="D1277" s="10"/>
      <c r="E1277" s="10"/>
      <c r="G1277" s="10"/>
      <c r="I1277" s="10"/>
      <c r="K1277" s="10"/>
    </row>
    <row r="1278" spans="2:11" x14ac:dyDescent="0.25">
      <c r="B1278" s="1"/>
      <c r="D1278" s="10"/>
      <c r="E1278" s="10"/>
      <c r="G1278" s="10"/>
      <c r="I1278" s="10"/>
      <c r="K1278" s="10"/>
    </row>
    <row r="1279" spans="2:11" x14ac:dyDescent="0.25">
      <c r="B1279" s="1"/>
      <c r="D1279" s="10"/>
      <c r="E1279" s="10"/>
      <c r="G1279" s="10"/>
      <c r="I1279" s="10"/>
      <c r="K1279" s="10"/>
    </row>
    <row r="1280" spans="2:11" x14ac:dyDescent="0.25">
      <c r="B1280" s="1"/>
      <c r="D1280" s="10"/>
      <c r="E1280" s="10"/>
      <c r="G1280" s="10"/>
      <c r="I1280" s="10"/>
      <c r="K1280" s="10"/>
    </row>
    <row r="1281" spans="2:11" x14ac:dyDescent="0.25">
      <c r="B1281" s="1"/>
      <c r="D1281" s="10"/>
      <c r="E1281" s="10"/>
      <c r="G1281" s="10"/>
      <c r="I1281" s="10"/>
      <c r="K1281" s="10"/>
    </row>
    <row r="1282" spans="2:11" x14ac:dyDescent="0.25">
      <c r="B1282" s="1"/>
      <c r="D1282" s="10"/>
      <c r="E1282" s="10"/>
      <c r="G1282" s="10"/>
      <c r="I1282" s="10"/>
      <c r="K1282" s="10"/>
    </row>
    <row r="1283" spans="2:11" x14ac:dyDescent="0.25">
      <c r="B1283" s="1"/>
      <c r="D1283" s="10"/>
      <c r="E1283" s="10"/>
      <c r="G1283" s="10"/>
      <c r="I1283" s="10"/>
      <c r="K1283" s="10"/>
    </row>
    <row r="1284" spans="2:11" x14ac:dyDescent="0.25">
      <c r="B1284" s="1"/>
      <c r="D1284" s="10"/>
      <c r="E1284" s="10"/>
      <c r="G1284" s="10"/>
      <c r="I1284" s="10"/>
      <c r="K1284" s="10"/>
    </row>
    <row r="1285" spans="2:11" x14ac:dyDescent="0.25">
      <c r="B1285" s="1"/>
      <c r="D1285" s="10"/>
      <c r="E1285" s="10"/>
      <c r="G1285" s="10"/>
      <c r="I1285" s="10"/>
      <c r="K1285" s="10"/>
    </row>
    <row r="1286" spans="2:11" x14ac:dyDescent="0.25">
      <c r="B1286" s="1"/>
      <c r="D1286" s="10"/>
      <c r="E1286" s="10"/>
      <c r="G1286" s="10"/>
      <c r="I1286" s="10"/>
      <c r="K1286" s="10"/>
    </row>
    <row r="1287" spans="2:11" x14ac:dyDescent="0.25">
      <c r="B1287" s="1"/>
      <c r="D1287" s="10"/>
      <c r="E1287" s="10"/>
      <c r="G1287" s="10"/>
      <c r="I1287" s="10"/>
      <c r="K1287" s="10"/>
    </row>
    <row r="1288" spans="2:11" x14ac:dyDescent="0.25">
      <c r="B1288" s="1"/>
      <c r="D1288" s="10"/>
      <c r="E1288" s="10"/>
      <c r="G1288" s="10"/>
      <c r="I1288" s="10"/>
      <c r="K1288" s="10"/>
    </row>
    <row r="1289" spans="2:11" x14ac:dyDescent="0.25">
      <c r="B1289" s="1"/>
      <c r="D1289" s="10"/>
      <c r="E1289" s="10"/>
      <c r="G1289" s="10"/>
      <c r="I1289" s="10"/>
      <c r="K1289" s="10"/>
    </row>
    <row r="1290" spans="2:11" x14ac:dyDescent="0.25">
      <c r="B1290" s="1"/>
      <c r="D1290" s="10"/>
      <c r="E1290" s="10"/>
      <c r="G1290" s="10"/>
      <c r="I1290" s="10"/>
      <c r="K1290" s="10"/>
    </row>
    <row r="1291" spans="2:11" x14ac:dyDescent="0.25">
      <c r="B1291" s="1"/>
      <c r="D1291" s="10"/>
      <c r="E1291" s="10"/>
      <c r="G1291" s="10"/>
      <c r="I1291" s="10"/>
      <c r="K1291" s="10"/>
    </row>
    <row r="1292" spans="2:11" x14ac:dyDescent="0.25">
      <c r="B1292" s="1"/>
      <c r="D1292" s="10"/>
      <c r="E1292" s="10"/>
      <c r="G1292" s="10"/>
      <c r="I1292" s="10"/>
      <c r="K1292" s="10"/>
    </row>
    <row r="1293" spans="2:11" x14ac:dyDescent="0.25">
      <c r="B1293" s="1"/>
      <c r="D1293" s="10"/>
      <c r="E1293" s="10"/>
      <c r="G1293" s="10"/>
      <c r="I1293" s="10"/>
      <c r="K1293" s="10"/>
    </row>
    <row r="1294" spans="2:11" x14ac:dyDescent="0.25">
      <c r="B1294" s="1"/>
      <c r="D1294" s="10"/>
      <c r="E1294" s="10"/>
      <c r="G1294" s="10"/>
      <c r="I1294" s="10"/>
      <c r="K1294" s="10"/>
    </row>
    <row r="1295" spans="2:11" x14ac:dyDescent="0.25">
      <c r="B1295" s="1"/>
      <c r="D1295" s="10"/>
      <c r="E1295" s="10"/>
      <c r="G1295" s="10"/>
      <c r="I1295" s="10"/>
      <c r="K1295" s="10"/>
    </row>
    <row r="1296" spans="2:11" x14ac:dyDescent="0.25">
      <c r="B1296" s="1"/>
      <c r="D1296" s="10"/>
      <c r="E1296" s="10"/>
      <c r="G1296" s="10"/>
      <c r="I1296" s="10"/>
      <c r="K1296" s="10"/>
    </row>
    <row r="1297" spans="2:11" x14ac:dyDescent="0.25">
      <c r="B1297" s="1"/>
      <c r="D1297" s="10"/>
      <c r="E1297" s="10"/>
      <c r="G1297" s="10"/>
      <c r="I1297" s="10"/>
      <c r="K1297" s="10"/>
    </row>
    <row r="1298" spans="2:11" x14ac:dyDescent="0.25">
      <c r="B1298" s="1"/>
      <c r="D1298" s="10"/>
      <c r="E1298" s="10"/>
      <c r="G1298" s="10"/>
      <c r="I1298" s="10"/>
      <c r="K1298" s="10"/>
    </row>
    <row r="1299" spans="2:11" x14ac:dyDescent="0.25">
      <c r="B1299" s="1"/>
      <c r="D1299" s="10"/>
      <c r="E1299" s="10"/>
      <c r="G1299" s="10"/>
      <c r="I1299" s="10"/>
      <c r="K1299" s="10"/>
    </row>
    <row r="1300" spans="2:11" x14ac:dyDescent="0.25">
      <c r="B1300" s="1"/>
      <c r="D1300" s="10"/>
      <c r="E1300" s="10"/>
      <c r="G1300" s="10"/>
      <c r="I1300" s="10"/>
      <c r="K1300" s="10"/>
    </row>
    <row r="1301" spans="2:11" x14ac:dyDescent="0.25">
      <c r="B1301" s="1"/>
      <c r="D1301" s="10"/>
      <c r="E1301" s="10"/>
      <c r="G1301" s="10"/>
      <c r="I1301" s="10"/>
      <c r="K1301" s="10"/>
    </row>
    <row r="1302" spans="2:11" x14ac:dyDescent="0.25">
      <c r="B1302" s="1"/>
      <c r="D1302" s="10"/>
      <c r="E1302" s="10"/>
      <c r="G1302" s="10"/>
      <c r="I1302" s="10"/>
      <c r="K1302" s="10"/>
    </row>
    <row r="1303" spans="2:11" x14ac:dyDescent="0.25">
      <c r="B1303" s="1"/>
      <c r="D1303" s="10"/>
      <c r="E1303" s="10"/>
      <c r="G1303" s="10"/>
      <c r="I1303" s="10"/>
      <c r="K1303" s="10"/>
    </row>
    <row r="1304" spans="2:11" x14ac:dyDescent="0.25">
      <c r="B1304" s="1"/>
      <c r="D1304" s="10"/>
      <c r="E1304" s="10"/>
      <c r="G1304" s="10"/>
      <c r="I1304" s="10"/>
      <c r="K1304" s="10"/>
    </row>
    <row r="1305" spans="2:11" x14ac:dyDescent="0.25">
      <c r="B1305" s="1"/>
      <c r="D1305" s="10"/>
      <c r="E1305" s="10"/>
      <c r="G1305" s="10"/>
      <c r="I1305" s="10"/>
      <c r="K1305" s="10"/>
    </row>
    <row r="1306" spans="2:11" x14ac:dyDescent="0.25">
      <c r="B1306" s="1"/>
      <c r="D1306" s="10"/>
      <c r="E1306" s="10"/>
      <c r="G1306" s="10"/>
      <c r="I1306" s="10"/>
      <c r="K1306" s="10"/>
    </row>
    <row r="1307" spans="2:11" x14ac:dyDescent="0.25">
      <c r="B1307" s="1"/>
      <c r="D1307" s="10"/>
      <c r="E1307" s="10"/>
      <c r="G1307" s="10"/>
      <c r="I1307" s="10"/>
      <c r="K1307" s="10"/>
    </row>
    <row r="1308" spans="2:11" x14ac:dyDescent="0.25">
      <c r="B1308" s="1"/>
      <c r="D1308" s="10"/>
      <c r="E1308" s="10"/>
      <c r="G1308" s="10"/>
      <c r="I1308" s="10"/>
      <c r="K1308" s="10"/>
    </row>
    <row r="1309" spans="2:11" x14ac:dyDescent="0.25">
      <c r="B1309" s="1"/>
      <c r="D1309" s="10"/>
      <c r="E1309" s="10"/>
      <c r="G1309" s="10"/>
      <c r="I1309" s="10"/>
      <c r="K1309" s="10"/>
    </row>
    <row r="1310" spans="2:11" x14ac:dyDescent="0.25">
      <c r="B1310" s="1"/>
      <c r="D1310" s="10"/>
      <c r="E1310" s="10"/>
      <c r="G1310" s="10"/>
      <c r="I1310" s="10"/>
      <c r="K1310" s="10"/>
    </row>
    <row r="1311" spans="2:11" x14ac:dyDescent="0.25">
      <c r="B1311" s="1"/>
      <c r="D1311" s="10"/>
      <c r="E1311" s="10"/>
      <c r="G1311" s="10"/>
      <c r="I1311" s="10"/>
      <c r="K1311" s="10"/>
    </row>
    <row r="1312" spans="2:11" x14ac:dyDescent="0.25">
      <c r="B1312" s="1"/>
      <c r="D1312" s="10"/>
      <c r="E1312" s="10"/>
      <c r="G1312" s="10"/>
      <c r="I1312" s="10"/>
      <c r="K1312" s="10"/>
    </row>
    <row r="1313" spans="2:11" x14ac:dyDescent="0.25">
      <c r="B1313" s="1"/>
      <c r="D1313" s="10"/>
      <c r="E1313" s="10"/>
      <c r="G1313" s="10"/>
      <c r="I1313" s="10"/>
      <c r="K1313" s="10"/>
    </row>
    <row r="1314" spans="2:11" x14ac:dyDescent="0.25">
      <c r="B1314" s="1"/>
      <c r="D1314" s="10"/>
      <c r="E1314" s="10"/>
      <c r="G1314" s="10"/>
      <c r="I1314" s="10"/>
      <c r="K1314" s="10"/>
    </row>
    <row r="1315" spans="2:11" x14ac:dyDescent="0.25">
      <c r="B1315" s="1"/>
      <c r="D1315" s="10"/>
      <c r="E1315" s="10"/>
      <c r="G1315" s="10"/>
      <c r="I1315" s="10"/>
      <c r="K1315" s="10"/>
    </row>
    <row r="1316" spans="2:11" x14ac:dyDescent="0.25">
      <c r="B1316" s="1"/>
      <c r="D1316" s="10"/>
      <c r="E1316" s="10"/>
      <c r="G1316" s="10"/>
      <c r="I1316" s="10"/>
      <c r="K1316" s="10"/>
    </row>
    <row r="1317" spans="2:11" x14ac:dyDescent="0.25">
      <c r="B1317" s="1"/>
      <c r="D1317" s="10"/>
      <c r="E1317" s="10"/>
      <c r="G1317" s="10"/>
      <c r="I1317" s="10"/>
      <c r="K1317" s="10"/>
    </row>
    <row r="1318" spans="2:11" x14ac:dyDescent="0.25">
      <c r="B1318" s="1"/>
      <c r="D1318" s="10"/>
      <c r="E1318" s="10"/>
      <c r="G1318" s="10"/>
      <c r="I1318" s="10"/>
      <c r="K1318" s="10"/>
    </row>
    <row r="1319" spans="2:11" x14ac:dyDescent="0.25">
      <c r="B1319" s="1"/>
      <c r="D1319" s="10"/>
      <c r="E1319" s="10"/>
      <c r="G1319" s="10"/>
      <c r="I1319" s="10"/>
      <c r="K1319" s="10"/>
    </row>
    <row r="1320" spans="2:11" x14ac:dyDescent="0.25">
      <c r="B1320" s="1"/>
      <c r="D1320" s="10"/>
      <c r="E1320" s="10"/>
      <c r="G1320" s="10"/>
      <c r="I1320" s="10"/>
      <c r="K1320" s="10"/>
    </row>
    <row r="1321" spans="2:11" x14ac:dyDescent="0.25">
      <c r="B1321" s="1"/>
      <c r="D1321" s="10"/>
      <c r="E1321" s="10"/>
      <c r="G1321" s="10"/>
      <c r="I1321" s="10"/>
      <c r="K1321" s="10"/>
    </row>
    <row r="1322" spans="2:11" x14ac:dyDescent="0.25">
      <c r="B1322" s="1"/>
      <c r="D1322" s="10"/>
      <c r="E1322" s="10"/>
      <c r="G1322" s="10"/>
      <c r="I1322" s="10"/>
      <c r="K1322" s="10"/>
    </row>
    <row r="1323" spans="2:11" x14ac:dyDescent="0.25">
      <c r="B1323" s="1"/>
      <c r="D1323" s="10"/>
      <c r="E1323" s="10"/>
      <c r="G1323" s="10"/>
      <c r="I1323" s="10"/>
      <c r="K1323" s="10"/>
    </row>
    <row r="1324" spans="2:11" x14ac:dyDescent="0.25">
      <c r="B1324" s="1"/>
      <c r="D1324" s="10"/>
      <c r="E1324" s="10"/>
      <c r="G1324" s="10"/>
      <c r="I1324" s="10"/>
      <c r="K1324" s="10"/>
    </row>
    <row r="1325" spans="2:11" x14ac:dyDescent="0.25">
      <c r="B1325" s="1"/>
      <c r="D1325" s="10"/>
      <c r="E1325" s="10"/>
      <c r="G1325" s="10"/>
      <c r="I1325" s="10"/>
      <c r="K1325" s="10"/>
    </row>
    <row r="1326" spans="2:11" x14ac:dyDescent="0.25">
      <c r="B1326" s="1"/>
      <c r="D1326" s="10"/>
      <c r="E1326" s="10"/>
      <c r="G1326" s="10"/>
      <c r="I1326" s="10"/>
      <c r="K1326" s="10"/>
    </row>
    <row r="1327" spans="2:11" x14ac:dyDescent="0.25">
      <c r="B1327" s="1"/>
      <c r="D1327" s="10"/>
      <c r="E1327" s="10"/>
      <c r="G1327" s="10"/>
      <c r="I1327" s="10"/>
      <c r="K1327" s="10"/>
    </row>
    <row r="1328" spans="2:11" x14ac:dyDescent="0.25">
      <c r="B1328" s="1"/>
      <c r="D1328" s="10"/>
      <c r="E1328" s="10"/>
      <c r="G1328" s="10"/>
      <c r="I1328" s="10"/>
      <c r="K1328" s="10"/>
    </row>
    <row r="1329" spans="2:11" x14ac:dyDescent="0.25">
      <c r="B1329" s="1"/>
      <c r="D1329" s="10"/>
      <c r="E1329" s="10"/>
      <c r="G1329" s="10"/>
      <c r="I1329" s="10"/>
      <c r="K1329" s="10"/>
    </row>
    <row r="1330" spans="2:11" x14ac:dyDescent="0.25">
      <c r="B1330" s="1"/>
      <c r="D1330" s="10"/>
      <c r="E1330" s="10"/>
      <c r="G1330" s="10"/>
      <c r="I1330" s="10"/>
      <c r="K1330" s="10"/>
    </row>
    <row r="1331" spans="2:11" x14ac:dyDescent="0.25">
      <c r="B1331" s="1"/>
      <c r="D1331" s="10"/>
      <c r="E1331" s="10"/>
      <c r="G1331" s="10"/>
      <c r="I1331" s="10"/>
      <c r="K1331" s="10"/>
    </row>
    <row r="1332" spans="2:11" x14ac:dyDescent="0.25">
      <c r="B1332" s="1"/>
      <c r="D1332" s="10"/>
      <c r="E1332" s="10"/>
      <c r="G1332" s="10"/>
      <c r="I1332" s="10"/>
      <c r="K1332" s="10"/>
    </row>
    <row r="1333" spans="2:11" x14ac:dyDescent="0.25">
      <c r="B1333" s="1"/>
      <c r="D1333" s="10"/>
      <c r="E1333" s="10"/>
      <c r="G1333" s="10"/>
      <c r="I1333" s="10"/>
      <c r="K1333" s="10"/>
    </row>
    <row r="1334" spans="2:11" x14ac:dyDescent="0.25">
      <c r="B1334" s="1"/>
      <c r="D1334" s="10"/>
      <c r="E1334" s="10"/>
      <c r="G1334" s="10"/>
      <c r="I1334" s="10"/>
      <c r="K1334" s="10"/>
    </row>
    <row r="1335" spans="2:11" x14ac:dyDescent="0.25">
      <c r="B1335" s="1"/>
      <c r="D1335" s="10"/>
      <c r="E1335" s="10"/>
      <c r="G1335" s="10"/>
      <c r="I1335" s="10"/>
      <c r="K1335" s="10"/>
    </row>
    <row r="1336" spans="2:11" x14ac:dyDescent="0.25">
      <c r="B1336" s="1"/>
      <c r="D1336" s="10"/>
      <c r="E1336" s="10"/>
      <c r="G1336" s="10"/>
      <c r="I1336" s="10"/>
      <c r="K1336" s="10"/>
    </row>
    <row r="1337" spans="2:11" x14ac:dyDescent="0.25">
      <c r="B1337" s="1"/>
      <c r="D1337" s="10"/>
      <c r="E1337" s="10"/>
      <c r="G1337" s="10"/>
      <c r="I1337" s="10"/>
      <c r="K1337" s="10"/>
    </row>
    <row r="1338" spans="2:11" x14ac:dyDescent="0.25">
      <c r="B1338" s="1"/>
      <c r="D1338" s="10"/>
      <c r="E1338" s="10"/>
      <c r="G1338" s="10"/>
      <c r="I1338" s="10"/>
      <c r="K1338" s="10"/>
    </row>
    <row r="1339" spans="2:11" x14ac:dyDescent="0.25">
      <c r="B1339" s="1"/>
      <c r="D1339" s="10"/>
      <c r="E1339" s="10"/>
      <c r="G1339" s="10"/>
      <c r="I1339" s="10"/>
      <c r="K1339" s="10"/>
    </row>
    <row r="1340" spans="2:11" x14ac:dyDescent="0.25">
      <c r="B1340" s="1"/>
      <c r="D1340" s="10"/>
      <c r="E1340" s="10"/>
      <c r="G1340" s="10"/>
      <c r="I1340" s="10"/>
      <c r="K1340" s="10"/>
    </row>
    <row r="1341" spans="2:11" x14ac:dyDescent="0.25">
      <c r="B1341" s="1"/>
      <c r="D1341" s="10"/>
      <c r="E1341" s="10"/>
      <c r="G1341" s="10"/>
      <c r="I1341" s="10"/>
      <c r="K1341" s="10"/>
    </row>
    <row r="1342" spans="2:11" x14ac:dyDescent="0.25">
      <c r="B1342" s="1"/>
      <c r="D1342" s="10"/>
      <c r="E1342" s="10"/>
      <c r="G1342" s="10"/>
      <c r="I1342" s="10"/>
      <c r="K1342" s="10"/>
    </row>
    <row r="1343" spans="2:11" x14ac:dyDescent="0.25">
      <c r="B1343" s="1"/>
      <c r="D1343" s="10"/>
      <c r="E1343" s="10"/>
      <c r="G1343" s="10"/>
      <c r="I1343" s="10"/>
      <c r="K1343" s="10"/>
    </row>
    <row r="1344" spans="2:11" x14ac:dyDescent="0.25">
      <c r="B1344" s="1"/>
      <c r="D1344" s="10"/>
      <c r="E1344" s="10"/>
      <c r="G1344" s="10"/>
      <c r="I1344" s="10"/>
      <c r="K1344" s="10"/>
    </row>
    <row r="1345" spans="2:11" x14ac:dyDescent="0.25">
      <c r="B1345" s="1"/>
      <c r="D1345" s="10"/>
      <c r="E1345" s="10"/>
      <c r="G1345" s="10"/>
      <c r="I1345" s="10"/>
      <c r="K1345" s="10"/>
    </row>
    <row r="1346" spans="2:11" x14ac:dyDescent="0.25">
      <c r="B1346" s="1"/>
      <c r="D1346" s="10"/>
      <c r="E1346" s="10"/>
      <c r="G1346" s="10"/>
      <c r="I1346" s="10"/>
      <c r="K1346" s="10"/>
    </row>
    <row r="1347" spans="2:11" x14ac:dyDescent="0.25">
      <c r="B1347" s="1"/>
      <c r="D1347" s="10"/>
      <c r="E1347" s="10"/>
      <c r="G1347" s="10"/>
      <c r="I1347" s="10"/>
      <c r="K1347" s="10"/>
    </row>
    <row r="1348" spans="2:11" x14ac:dyDescent="0.25">
      <c r="B1348" s="1"/>
      <c r="D1348" s="10"/>
      <c r="E1348" s="10"/>
      <c r="G1348" s="10"/>
      <c r="I1348" s="10"/>
      <c r="K1348" s="10"/>
    </row>
    <row r="1349" spans="2:11" x14ac:dyDescent="0.25">
      <c r="B1349" s="1"/>
      <c r="D1349" s="10"/>
      <c r="E1349" s="10"/>
      <c r="G1349" s="10"/>
      <c r="I1349" s="10"/>
      <c r="K1349" s="10"/>
    </row>
    <row r="1350" spans="2:11" x14ac:dyDescent="0.25">
      <c r="B1350" s="1"/>
      <c r="D1350" s="10"/>
      <c r="E1350" s="10"/>
      <c r="G1350" s="10"/>
      <c r="I1350" s="10"/>
      <c r="K1350" s="10"/>
    </row>
    <row r="1351" spans="2:11" x14ac:dyDescent="0.25">
      <c r="B1351" s="1"/>
      <c r="D1351" s="10"/>
      <c r="E1351" s="10"/>
      <c r="G1351" s="10"/>
      <c r="I1351" s="10"/>
      <c r="K1351" s="10"/>
    </row>
    <row r="1352" spans="2:11" x14ac:dyDescent="0.25">
      <c r="B1352" s="1"/>
      <c r="D1352" s="10"/>
      <c r="E1352" s="10"/>
      <c r="G1352" s="10"/>
      <c r="I1352" s="10"/>
      <c r="K1352" s="10"/>
    </row>
    <row r="1353" spans="2:11" x14ac:dyDescent="0.25">
      <c r="B1353" s="1"/>
      <c r="D1353" s="10"/>
      <c r="E1353" s="10"/>
      <c r="G1353" s="10"/>
      <c r="I1353" s="10"/>
      <c r="K1353" s="10"/>
    </row>
    <row r="1354" spans="2:11" x14ac:dyDescent="0.25">
      <c r="B1354" s="1"/>
      <c r="D1354" s="10"/>
      <c r="E1354" s="10"/>
      <c r="G1354" s="10"/>
      <c r="I1354" s="10"/>
      <c r="K1354" s="10"/>
    </row>
    <row r="1355" spans="2:11" x14ac:dyDescent="0.25">
      <c r="B1355" s="1"/>
      <c r="D1355" s="10"/>
      <c r="E1355" s="10"/>
      <c r="G1355" s="10"/>
      <c r="I1355" s="10"/>
      <c r="K1355" s="10"/>
    </row>
    <row r="1356" spans="2:11" x14ac:dyDescent="0.25">
      <c r="B1356" s="1"/>
      <c r="D1356" s="10"/>
      <c r="E1356" s="10"/>
      <c r="G1356" s="10"/>
      <c r="I1356" s="10"/>
      <c r="K1356" s="10"/>
    </row>
    <row r="1357" spans="2:11" x14ac:dyDescent="0.25">
      <c r="B1357" s="1"/>
      <c r="D1357" s="10"/>
      <c r="E1357" s="10"/>
      <c r="G1357" s="10"/>
      <c r="I1357" s="10"/>
      <c r="K1357" s="10"/>
    </row>
    <row r="1358" spans="2:11" x14ac:dyDescent="0.25">
      <c r="B1358" s="1"/>
      <c r="D1358" s="10"/>
      <c r="E1358" s="10"/>
      <c r="G1358" s="10"/>
      <c r="I1358" s="10"/>
      <c r="K1358" s="10"/>
    </row>
    <row r="1359" spans="2:11" x14ac:dyDescent="0.25">
      <c r="B1359" s="1"/>
      <c r="D1359" s="10"/>
      <c r="E1359" s="10"/>
      <c r="G1359" s="10"/>
      <c r="I1359" s="10"/>
      <c r="K1359" s="10"/>
    </row>
    <row r="1360" spans="2:11" x14ac:dyDescent="0.25">
      <c r="B1360" s="1"/>
      <c r="D1360" s="10"/>
      <c r="E1360" s="10"/>
      <c r="G1360" s="10"/>
      <c r="I1360" s="10"/>
      <c r="K1360" s="10"/>
    </row>
    <row r="1361" spans="2:11" x14ac:dyDescent="0.25">
      <c r="B1361" s="1"/>
      <c r="D1361" s="10"/>
      <c r="E1361" s="10"/>
      <c r="G1361" s="10"/>
      <c r="I1361" s="10"/>
      <c r="K1361" s="10"/>
    </row>
    <row r="1362" spans="2:11" x14ac:dyDescent="0.25">
      <c r="B1362" s="1"/>
      <c r="D1362" s="10"/>
      <c r="E1362" s="10"/>
      <c r="G1362" s="10"/>
      <c r="I1362" s="10"/>
      <c r="K1362" s="10"/>
    </row>
    <row r="1363" spans="2:11" x14ac:dyDescent="0.25">
      <c r="B1363" s="1"/>
      <c r="D1363" s="10"/>
      <c r="E1363" s="10"/>
      <c r="G1363" s="10"/>
      <c r="I1363" s="10"/>
      <c r="K1363" s="10"/>
    </row>
    <row r="1364" spans="2:11" x14ac:dyDescent="0.25">
      <c r="B1364" s="1"/>
      <c r="D1364" s="10"/>
      <c r="E1364" s="10"/>
      <c r="G1364" s="10"/>
      <c r="I1364" s="10"/>
      <c r="K1364" s="10"/>
    </row>
    <row r="1365" spans="2:11" x14ac:dyDescent="0.25">
      <c r="B1365" s="1"/>
      <c r="D1365" s="10"/>
      <c r="E1365" s="10"/>
      <c r="G1365" s="10"/>
      <c r="I1365" s="10"/>
      <c r="K1365" s="10"/>
    </row>
    <row r="1366" spans="2:11" x14ac:dyDescent="0.25">
      <c r="B1366" s="1"/>
      <c r="D1366" s="10"/>
      <c r="E1366" s="10"/>
      <c r="G1366" s="10"/>
      <c r="I1366" s="10"/>
      <c r="K1366" s="10"/>
    </row>
    <row r="1367" spans="2:11" x14ac:dyDescent="0.25">
      <c r="B1367" s="1"/>
      <c r="D1367" s="10"/>
      <c r="E1367" s="10"/>
      <c r="G1367" s="10"/>
      <c r="I1367" s="10"/>
      <c r="K1367" s="10"/>
    </row>
    <row r="1368" spans="2:11" x14ac:dyDescent="0.25">
      <c r="B1368" s="1"/>
      <c r="D1368" s="10"/>
      <c r="E1368" s="10"/>
      <c r="G1368" s="10"/>
      <c r="I1368" s="10"/>
      <c r="K1368" s="10"/>
    </row>
    <row r="1369" spans="2:11" x14ac:dyDescent="0.25">
      <c r="B1369" s="1"/>
      <c r="D1369" s="10"/>
      <c r="E1369" s="10"/>
      <c r="G1369" s="10"/>
      <c r="I1369" s="10"/>
      <c r="K1369" s="10"/>
    </row>
    <row r="1370" spans="2:11" x14ac:dyDescent="0.25">
      <c r="B1370" s="1"/>
      <c r="D1370" s="10"/>
      <c r="E1370" s="10"/>
      <c r="G1370" s="10"/>
      <c r="I1370" s="10"/>
      <c r="K1370" s="10"/>
    </row>
    <row r="1371" spans="2:11" x14ac:dyDescent="0.25">
      <c r="B1371" s="1"/>
      <c r="D1371" s="10"/>
      <c r="E1371" s="10"/>
      <c r="G1371" s="10"/>
      <c r="I1371" s="10"/>
      <c r="K1371" s="10"/>
    </row>
    <row r="1372" spans="2:11" x14ac:dyDescent="0.25">
      <c r="B1372" s="1"/>
      <c r="D1372" s="10"/>
      <c r="E1372" s="10"/>
      <c r="G1372" s="10"/>
      <c r="I1372" s="10"/>
      <c r="K1372" s="10"/>
    </row>
    <row r="1373" spans="2:11" x14ac:dyDescent="0.25">
      <c r="B1373" s="1"/>
      <c r="D1373" s="10"/>
      <c r="E1373" s="10"/>
      <c r="G1373" s="10"/>
      <c r="I1373" s="10"/>
      <c r="K1373" s="10"/>
    </row>
    <row r="1374" spans="2:11" x14ac:dyDescent="0.25">
      <c r="B1374" s="1"/>
      <c r="D1374" s="10"/>
      <c r="E1374" s="10"/>
      <c r="G1374" s="10"/>
      <c r="I1374" s="10"/>
      <c r="K1374" s="10"/>
    </row>
    <row r="1375" spans="2:11" x14ac:dyDescent="0.25">
      <c r="B1375" s="1"/>
      <c r="D1375" s="10"/>
      <c r="E1375" s="10"/>
      <c r="G1375" s="10"/>
      <c r="I1375" s="10"/>
      <c r="K1375" s="10"/>
    </row>
    <row r="1376" spans="2:11" x14ac:dyDescent="0.25">
      <c r="B1376" s="1"/>
      <c r="D1376" s="10"/>
      <c r="E1376" s="10"/>
      <c r="G1376" s="10"/>
      <c r="I1376" s="10"/>
      <c r="K1376" s="10"/>
    </row>
    <row r="1377" spans="2:11" x14ac:dyDescent="0.25">
      <c r="B1377" s="1"/>
      <c r="D1377" s="10"/>
      <c r="E1377" s="10"/>
      <c r="G1377" s="10"/>
      <c r="I1377" s="10"/>
      <c r="K1377" s="10"/>
    </row>
    <row r="1378" spans="2:11" x14ac:dyDescent="0.25">
      <c r="B1378" s="1"/>
      <c r="D1378" s="10"/>
      <c r="E1378" s="10"/>
      <c r="G1378" s="10"/>
      <c r="I1378" s="10"/>
      <c r="K1378" s="10"/>
    </row>
    <row r="1379" spans="2:11" x14ac:dyDescent="0.25">
      <c r="B1379" s="1"/>
      <c r="D1379" s="10"/>
      <c r="E1379" s="10"/>
      <c r="G1379" s="10"/>
      <c r="I1379" s="10"/>
      <c r="K1379" s="10"/>
    </row>
    <row r="1380" spans="2:11" x14ac:dyDescent="0.25">
      <c r="B1380" s="1"/>
      <c r="D1380" s="10"/>
      <c r="E1380" s="10"/>
      <c r="G1380" s="10"/>
      <c r="I1380" s="10"/>
      <c r="K1380" s="10"/>
    </row>
    <row r="1381" spans="2:11" x14ac:dyDescent="0.25">
      <c r="B1381" s="1"/>
      <c r="D1381" s="10"/>
      <c r="E1381" s="10"/>
      <c r="G1381" s="10"/>
      <c r="I1381" s="10"/>
      <c r="K1381" s="10"/>
    </row>
    <row r="1382" spans="2:11" x14ac:dyDescent="0.25">
      <c r="B1382" s="1"/>
      <c r="D1382" s="10"/>
      <c r="E1382" s="10"/>
      <c r="G1382" s="10"/>
      <c r="I1382" s="10"/>
      <c r="K1382" s="10"/>
    </row>
    <row r="1383" spans="2:11" x14ac:dyDescent="0.25">
      <c r="B1383" s="1"/>
      <c r="D1383" s="10"/>
      <c r="E1383" s="10"/>
      <c r="G1383" s="10"/>
      <c r="I1383" s="10"/>
      <c r="K1383" s="10"/>
    </row>
    <row r="1384" spans="2:11" x14ac:dyDescent="0.25">
      <c r="B1384" s="1"/>
      <c r="D1384" s="10"/>
      <c r="E1384" s="10"/>
      <c r="G1384" s="10"/>
      <c r="I1384" s="10"/>
      <c r="K1384" s="10"/>
    </row>
    <row r="1385" spans="2:11" x14ac:dyDescent="0.25">
      <c r="B1385" s="1"/>
      <c r="D1385" s="10"/>
      <c r="E1385" s="10"/>
      <c r="G1385" s="10"/>
      <c r="I1385" s="10"/>
      <c r="K1385" s="10"/>
    </row>
    <row r="1386" spans="2:11" x14ac:dyDescent="0.25">
      <c r="B1386" s="1"/>
      <c r="D1386" s="10"/>
      <c r="E1386" s="10"/>
      <c r="G1386" s="10"/>
      <c r="I1386" s="10"/>
      <c r="K1386" s="10"/>
    </row>
    <row r="1387" spans="2:11" x14ac:dyDescent="0.25">
      <c r="B1387" s="1"/>
      <c r="D1387" s="10"/>
      <c r="E1387" s="10"/>
      <c r="G1387" s="10"/>
      <c r="I1387" s="10"/>
      <c r="K1387" s="10"/>
    </row>
    <row r="1388" spans="2:11" x14ac:dyDescent="0.25">
      <c r="B1388" s="1"/>
      <c r="D1388" s="10"/>
      <c r="E1388" s="10"/>
      <c r="G1388" s="10"/>
      <c r="I1388" s="10"/>
      <c r="K1388" s="10"/>
    </row>
    <row r="1389" spans="2:11" x14ac:dyDescent="0.25">
      <c r="B1389" s="1"/>
      <c r="D1389" s="10"/>
      <c r="E1389" s="10"/>
      <c r="G1389" s="10"/>
      <c r="I1389" s="10"/>
      <c r="K1389" s="10"/>
    </row>
    <row r="1390" spans="2:11" x14ac:dyDescent="0.25">
      <c r="B1390" s="1"/>
      <c r="D1390" s="10"/>
      <c r="E1390" s="10"/>
      <c r="G1390" s="10"/>
      <c r="I1390" s="10"/>
      <c r="K1390" s="10"/>
    </row>
    <row r="1391" spans="2:11" x14ac:dyDescent="0.25">
      <c r="B1391" s="1"/>
      <c r="D1391" s="10"/>
      <c r="E1391" s="10"/>
      <c r="G1391" s="10"/>
      <c r="I1391" s="10"/>
      <c r="K1391" s="10"/>
    </row>
    <row r="1392" spans="2:11" x14ac:dyDescent="0.25">
      <c r="B1392" s="1"/>
      <c r="D1392" s="10"/>
      <c r="E1392" s="10"/>
      <c r="G1392" s="10"/>
      <c r="I1392" s="10"/>
      <c r="K1392" s="10"/>
    </row>
    <row r="1393" spans="2:11" x14ac:dyDescent="0.25">
      <c r="B1393" s="1"/>
      <c r="D1393" s="10"/>
      <c r="E1393" s="10"/>
      <c r="G1393" s="10"/>
      <c r="I1393" s="10"/>
      <c r="K1393" s="10"/>
    </row>
    <row r="1394" spans="2:11" x14ac:dyDescent="0.25">
      <c r="B1394" s="1"/>
      <c r="D1394" s="10"/>
      <c r="E1394" s="10"/>
      <c r="G1394" s="10"/>
      <c r="I1394" s="10"/>
      <c r="K1394" s="10"/>
    </row>
    <row r="1395" spans="2:11" x14ac:dyDescent="0.25">
      <c r="B1395" s="1"/>
      <c r="D1395" s="10"/>
      <c r="E1395" s="10"/>
      <c r="G1395" s="10"/>
      <c r="I1395" s="10"/>
      <c r="K1395" s="10"/>
    </row>
    <row r="1396" spans="2:11" x14ac:dyDescent="0.25">
      <c r="B1396" s="1"/>
      <c r="D1396" s="10"/>
      <c r="E1396" s="10"/>
      <c r="G1396" s="10"/>
      <c r="I1396" s="10"/>
      <c r="K1396" s="10"/>
    </row>
    <row r="1397" spans="2:11" x14ac:dyDescent="0.25">
      <c r="B1397" s="1"/>
      <c r="D1397" s="10"/>
      <c r="E1397" s="10"/>
      <c r="G1397" s="10"/>
      <c r="I1397" s="10"/>
      <c r="K1397" s="10"/>
    </row>
    <row r="1398" spans="2:11" x14ac:dyDescent="0.25">
      <c r="B1398" s="1"/>
      <c r="D1398" s="10"/>
      <c r="E1398" s="10"/>
      <c r="G1398" s="10"/>
      <c r="I1398" s="10"/>
      <c r="K1398" s="10"/>
    </row>
    <row r="1399" spans="2:11" x14ac:dyDescent="0.25">
      <c r="B1399" s="1"/>
      <c r="D1399" s="10"/>
      <c r="E1399" s="10"/>
      <c r="G1399" s="10"/>
      <c r="I1399" s="10"/>
      <c r="K1399" s="10"/>
    </row>
    <row r="1400" spans="2:11" x14ac:dyDescent="0.25">
      <c r="B1400" s="1"/>
      <c r="D1400" s="10"/>
      <c r="E1400" s="10"/>
      <c r="G1400" s="10"/>
      <c r="I1400" s="10"/>
      <c r="K1400" s="10"/>
    </row>
    <row r="1401" spans="2:11" x14ac:dyDescent="0.25">
      <c r="B1401" s="1"/>
      <c r="D1401" s="10"/>
      <c r="E1401" s="10"/>
      <c r="G1401" s="10"/>
      <c r="I1401" s="10"/>
      <c r="K1401" s="10"/>
    </row>
    <row r="1402" spans="2:11" x14ac:dyDescent="0.25">
      <c r="B1402" s="1"/>
      <c r="D1402" s="10"/>
      <c r="E1402" s="10"/>
      <c r="G1402" s="10"/>
      <c r="I1402" s="10"/>
      <c r="K1402" s="10"/>
    </row>
    <row r="1403" spans="2:11" x14ac:dyDescent="0.25">
      <c r="B1403" s="1"/>
      <c r="D1403" s="10"/>
      <c r="E1403" s="10"/>
      <c r="G1403" s="10"/>
      <c r="I1403" s="10"/>
      <c r="K1403" s="10"/>
    </row>
    <row r="1404" spans="2:11" x14ac:dyDescent="0.25">
      <c r="B1404" s="1"/>
      <c r="D1404" s="10"/>
      <c r="E1404" s="10"/>
      <c r="G1404" s="10"/>
      <c r="I1404" s="10"/>
      <c r="K1404" s="10"/>
    </row>
    <row r="1405" spans="2:11" x14ac:dyDescent="0.25">
      <c r="B1405" s="1"/>
      <c r="D1405" s="10"/>
      <c r="E1405" s="10"/>
      <c r="G1405" s="10"/>
      <c r="I1405" s="10"/>
      <c r="K1405" s="10"/>
    </row>
    <row r="1406" spans="2:11" x14ac:dyDescent="0.25">
      <c r="B1406" s="1"/>
      <c r="D1406" s="10"/>
      <c r="E1406" s="10"/>
      <c r="G1406" s="10"/>
      <c r="I1406" s="10"/>
      <c r="K1406" s="10"/>
    </row>
    <row r="1407" spans="2:11" x14ac:dyDescent="0.25">
      <c r="B1407" s="1"/>
      <c r="D1407" s="10"/>
      <c r="E1407" s="10"/>
      <c r="G1407" s="10"/>
      <c r="I1407" s="10"/>
      <c r="K1407" s="10"/>
    </row>
    <row r="1408" spans="2:11" x14ac:dyDescent="0.25">
      <c r="B1408" s="1"/>
      <c r="D1408" s="10"/>
      <c r="E1408" s="10"/>
      <c r="G1408" s="10"/>
      <c r="I1408" s="10"/>
      <c r="K1408" s="10"/>
    </row>
    <row r="1409" spans="2:11" x14ac:dyDescent="0.25">
      <c r="B1409" s="1"/>
      <c r="D1409" s="10"/>
      <c r="E1409" s="10"/>
      <c r="G1409" s="10"/>
      <c r="I1409" s="10"/>
      <c r="K1409" s="10"/>
    </row>
    <row r="1410" spans="2:11" x14ac:dyDescent="0.25">
      <c r="B1410" s="1"/>
      <c r="D1410" s="10"/>
      <c r="E1410" s="10"/>
      <c r="G1410" s="10"/>
      <c r="I1410" s="10"/>
      <c r="K1410" s="10"/>
    </row>
    <row r="1411" spans="2:11" x14ac:dyDescent="0.25">
      <c r="B1411" s="1"/>
      <c r="D1411" s="10"/>
      <c r="E1411" s="10"/>
      <c r="G1411" s="10"/>
      <c r="I1411" s="10"/>
      <c r="K1411" s="10"/>
    </row>
    <row r="1412" spans="2:11" x14ac:dyDescent="0.25">
      <c r="B1412" s="1"/>
      <c r="D1412" s="10"/>
      <c r="E1412" s="10"/>
      <c r="G1412" s="10"/>
      <c r="I1412" s="10"/>
      <c r="K1412" s="10"/>
    </row>
    <row r="1413" spans="2:11" x14ac:dyDescent="0.25">
      <c r="B1413" s="1"/>
      <c r="D1413" s="10"/>
      <c r="E1413" s="10"/>
      <c r="G1413" s="10"/>
      <c r="I1413" s="10"/>
      <c r="K1413" s="10"/>
    </row>
    <row r="1414" spans="2:11" x14ac:dyDescent="0.25">
      <c r="B1414" s="1"/>
      <c r="D1414" s="10"/>
      <c r="E1414" s="10"/>
      <c r="G1414" s="10"/>
      <c r="I1414" s="10"/>
      <c r="K1414" s="10"/>
    </row>
    <row r="1415" spans="2:11" x14ac:dyDescent="0.25">
      <c r="B1415" s="1"/>
      <c r="D1415" s="10"/>
      <c r="E1415" s="10"/>
      <c r="G1415" s="10"/>
      <c r="I1415" s="10"/>
      <c r="K1415" s="10"/>
    </row>
    <row r="1416" spans="2:11" x14ac:dyDescent="0.25">
      <c r="B1416" s="1"/>
      <c r="D1416" s="10"/>
      <c r="E1416" s="10"/>
      <c r="G1416" s="10"/>
      <c r="I1416" s="10"/>
      <c r="K1416" s="10"/>
    </row>
    <row r="1417" spans="2:11" x14ac:dyDescent="0.25">
      <c r="B1417" s="1"/>
      <c r="D1417" s="10"/>
      <c r="E1417" s="10"/>
      <c r="G1417" s="10"/>
      <c r="I1417" s="10"/>
      <c r="K1417" s="10"/>
    </row>
    <row r="1418" spans="2:11" x14ac:dyDescent="0.25">
      <c r="B1418" s="1"/>
      <c r="D1418" s="10"/>
      <c r="E1418" s="10"/>
      <c r="G1418" s="10"/>
      <c r="I1418" s="10"/>
      <c r="K1418" s="10"/>
    </row>
    <row r="1419" spans="2:11" x14ac:dyDescent="0.25">
      <c r="B1419" s="1"/>
      <c r="D1419" s="10"/>
      <c r="E1419" s="10"/>
      <c r="G1419" s="10"/>
      <c r="I1419" s="10"/>
      <c r="K1419" s="10"/>
    </row>
    <row r="1420" spans="2:11" x14ac:dyDescent="0.25">
      <c r="B1420" s="1"/>
      <c r="D1420" s="10"/>
      <c r="E1420" s="10"/>
      <c r="G1420" s="10"/>
      <c r="I1420" s="10"/>
      <c r="K1420" s="10"/>
    </row>
    <row r="1421" spans="2:11" x14ac:dyDescent="0.25">
      <c r="B1421" s="1"/>
      <c r="D1421" s="10"/>
      <c r="E1421" s="10"/>
      <c r="G1421" s="10"/>
      <c r="I1421" s="10"/>
      <c r="K1421" s="10"/>
    </row>
    <row r="1422" spans="2:11" x14ac:dyDescent="0.25">
      <c r="B1422" s="1"/>
      <c r="D1422" s="10"/>
      <c r="E1422" s="10"/>
      <c r="G1422" s="10"/>
      <c r="I1422" s="10"/>
      <c r="K1422" s="10"/>
    </row>
    <row r="1423" spans="2:11" x14ac:dyDescent="0.25">
      <c r="B1423" s="1"/>
      <c r="D1423" s="10"/>
      <c r="E1423" s="10"/>
      <c r="G1423" s="10"/>
      <c r="I1423" s="10"/>
      <c r="K1423" s="10"/>
    </row>
    <row r="1424" spans="2:11" x14ac:dyDescent="0.25">
      <c r="B1424" s="1"/>
      <c r="D1424" s="10"/>
      <c r="E1424" s="10"/>
      <c r="G1424" s="10"/>
      <c r="I1424" s="10"/>
      <c r="K1424" s="10"/>
    </row>
    <row r="1425" spans="2:11" x14ac:dyDescent="0.25">
      <c r="B1425" s="1"/>
      <c r="D1425" s="10"/>
      <c r="E1425" s="10"/>
      <c r="G1425" s="10"/>
      <c r="I1425" s="10"/>
      <c r="K1425" s="10"/>
    </row>
    <row r="1426" spans="2:11" x14ac:dyDescent="0.25">
      <c r="B1426" s="1"/>
      <c r="D1426" s="10"/>
      <c r="E1426" s="10"/>
      <c r="G1426" s="10"/>
      <c r="I1426" s="10"/>
      <c r="K1426" s="10"/>
    </row>
    <row r="1427" spans="2:11" x14ac:dyDescent="0.25">
      <c r="B1427" s="1"/>
      <c r="D1427" s="10"/>
      <c r="E1427" s="10"/>
      <c r="G1427" s="10"/>
      <c r="I1427" s="10"/>
      <c r="K1427" s="10"/>
    </row>
    <row r="1428" spans="2:11" x14ac:dyDescent="0.25">
      <c r="B1428" s="1"/>
      <c r="D1428" s="10"/>
      <c r="E1428" s="10"/>
      <c r="G1428" s="10"/>
      <c r="I1428" s="10"/>
      <c r="K1428" s="10"/>
    </row>
    <row r="1429" spans="2:11" x14ac:dyDescent="0.25">
      <c r="B1429" s="1"/>
      <c r="D1429" s="10"/>
      <c r="E1429" s="10"/>
      <c r="G1429" s="10"/>
      <c r="I1429" s="10"/>
      <c r="K1429" s="10"/>
    </row>
    <row r="1430" spans="2:11" x14ac:dyDescent="0.25">
      <c r="B1430" s="1"/>
      <c r="D1430" s="10"/>
      <c r="E1430" s="10"/>
      <c r="G1430" s="10"/>
      <c r="I1430" s="10"/>
      <c r="K1430" s="10"/>
    </row>
    <row r="1431" spans="2:11" x14ac:dyDescent="0.25">
      <c r="B1431" s="1"/>
      <c r="D1431" s="10"/>
      <c r="E1431" s="10"/>
      <c r="G1431" s="10"/>
      <c r="I1431" s="10"/>
      <c r="K1431" s="10"/>
    </row>
    <row r="1432" spans="2:11" x14ac:dyDescent="0.25">
      <c r="B1432" s="1"/>
      <c r="D1432" s="10"/>
      <c r="E1432" s="10"/>
      <c r="G1432" s="10"/>
      <c r="I1432" s="10"/>
      <c r="K1432" s="10"/>
    </row>
    <row r="1433" spans="2:11" x14ac:dyDescent="0.25">
      <c r="B1433" s="1"/>
      <c r="D1433" s="10"/>
      <c r="E1433" s="10"/>
      <c r="G1433" s="10"/>
      <c r="I1433" s="10"/>
      <c r="K1433" s="10"/>
    </row>
    <row r="1434" spans="2:11" x14ac:dyDescent="0.25">
      <c r="B1434" s="1"/>
      <c r="D1434" s="10"/>
      <c r="E1434" s="10"/>
      <c r="G1434" s="10"/>
      <c r="I1434" s="10"/>
      <c r="K1434" s="10"/>
    </row>
    <row r="1435" spans="2:11" x14ac:dyDescent="0.25">
      <c r="B1435" s="1"/>
      <c r="D1435" s="10"/>
      <c r="E1435" s="10"/>
      <c r="G1435" s="10"/>
      <c r="I1435" s="10"/>
      <c r="K1435" s="10"/>
    </row>
    <row r="1436" spans="2:11" x14ac:dyDescent="0.25">
      <c r="B1436" s="1"/>
      <c r="D1436" s="10"/>
      <c r="E1436" s="10"/>
      <c r="G1436" s="10"/>
      <c r="I1436" s="10"/>
      <c r="K1436" s="10"/>
    </row>
    <row r="1437" spans="2:11" x14ac:dyDescent="0.25">
      <c r="B1437" s="1"/>
      <c r="D1437" s="10"/>
      <c r="E1437" s="10"/>
      <c r="G1437" s="10"/>
      <c r="I1437" s="10"/>
      <c r="K1437" s="10"/>
    </row>
    <row r="1438" spans="2:11" x14ac:dyDescent="0.25">
      <c r="B1438" s="1"/>
      <c r="D1438" s="10"/>
      <c r="E1438" s="10"/>
      <c r="G1438" s="10"/>
      <c r="I1438" s="10"/>
      <c r="K1438" s="10"/>
    </row>
    <row r="1439" spans="2:11" x14ac:dyDescent="0.25">
      <c r="B1439" s="1"/>
      <c r="D1439" s="10"/>
      <c r="E1439" s="10"/>
      <c r="G1439" s="10"/>
      <c r="I1439" s="10"/>
      <c r="K1439" s="10"/>
    </row>
    <row r="1440" spans="2:11" x14ac:dyDescent="0.25">
      <c r="B1440" s="1"/>
      <c r="D1440" s="10"/>
      <c r="E1440" s="10"/>
      <c r="G1440" s="10"/>
      <c r="I1440" s="10"/>
      <c r="K1440" s="10"/>
    </row>
    <row r="1441" spans="2:11" x14ac:dyDescent="0.25">
      <c r="B1441" s="1"/>
      <c r="D1441" s="10"/>
      <c r="E1441" s="10"/>
      <c r="G1441" s="10"/>
      <c r="I1441" s="10"/>
      <c r="K1441" s="10"/>
    </row>
    <row r="1442" spans="2:11" x14ac:dyDescent="0.25">
      <c r="B1442" s="1"/>
      <c r="D1442" s="10"/>
      <c r="E1442" s="10"/>
      <c r="G1442" s="10"/>
      <c r="I1442" s="10"/>
      <c r="K1442" s="10"/>
    </row>
    <row r="1443" spans="2:11" x14ac:dyDescent="0.25">
      <c r="B1443" s="1"/>
      <c r="D1443" s="10"/>
      <c r="E1443" s="10"/>
      <c r="G1443" s="10"/>
      <c r="I1443" s="10"/>
      <c r="K1443" s="10"/>
    </row>
    <row r="1444" spans="2:11" x14ac:dyDescent="0.25">
      <c r="B1444" s="1"/>
      <c r="D1444" s="10"/>
      <c r="E1444" s="10"/>
      <c r="G1444" s="10"/>
      <c r="I1444" s="10"/>
      <c r="K1444" s="10"/>
    </row>
    <row r="1445" spans="2:11" x14ac:dyDescent="0.25">
      <c r="B1445" s="1"/>
      <c r="D1445" s="10"/>
      <c r="E1445" s="10"/>
      <c r="G1445" s="10"/>
      <c r="I1445" s="10"/>
      <c r="K1445" s="10"/>
    </row>
    <row r="1446" spans="2:11" x14ac:dyDescent="0.25">
      <c r="B1446" s="1"/>
      <c r="D1446" s="10"/>
      <c r="E1446" s="10"/>
      <c r="G1446" s="10"/>
      <c r="I1446" s="10"/>
      <c r="K1446" s="10"/>
    </row>
    <row r="1447" spans="2:11" x14ac:dyDescent="0.25">
      <c r="B1447" s="1"/>
      <c r="D1447" s="10"/>
      <c r="E1447" s="10"/>
      <c r="G1447" s="10"/>
      <c r="I1447" s="10"/>
      <c r="K1447" s="10"/>
    </row>
    <row r="1448" spans="2:11" x14ac:dyDescent="0.25">
      <c r="B1448" s="1"/>
      <c r="D1448" s="10"/>
      <c r="E1448" s="10"/>
      <c r="G1448" s="10"/>
      <c r="I1448" s="10"/>
      <c r="K1448" s="10"/>
    </row>
    <row r="1449" spans="2:11" x14ac:dyDescent="0.25">
      <c r="B1449" s="1"/>
      <c r="D1449" s="10"/>
      <c r="E1449" s="10"/>
      <c r="G1449" s="10"/>
      <c r="I1449" s="10"/>
      <c r="K1449" s="10"/>
    </row>
    <row r="1450" spans="2:11" x14ac:dyDescent="0.25">
      <c r="B1450" s="1"/>
      <c r="D1450" s="10"/>
      <c r="E1450" s="10"/>
      <c r="G1450" s="10"/>
      <c r="I1450" s="10"/>
      <c r="K1450" s="10"/>
    </row>
    <row r="1451" spans="2:11" x14ac:dyDescent="0.25">
      <c r="B1451" s="1"/>
      <c r="D1451" s="10"/>
      <c r="E1451" s="10"/>
      <c r="G1451" s="10"/>
      <c r="I1451" s="10"/>
      <c r="K1451" s="10"/>
    </row>
    <row r="1452" spans="2:11" x14ac:dyDescent="0.25">
      <c r="B1452" s="1"/>
      <c r="D1452" s="10"/>
      <c r="E1452" s="10"/>
      <c r="G1452" s="10"/>
      <c r="I1452" s="10"/>
      <c r="K1452" s="10"/>
    </row>
    <row r="1453" spans="2:11" x14ac:dyDescent="0.25">
      <c r="B1453" s="1"/>
      <c r="D1453" s="10"/>
      <c r="E1453" s="10"/>
      <c r="G1453" s="10"/>
      <c r="I1453" s="10"/>
      <c r="K1453" s="10"/>
    </row>
    <row r="1454" spans="2:11" x14ac:dyDescent="0.25">
      <c r="B1454" s="1"/>
      <c r="D1454" s="10"/>
      <c r="E1454" s="10"/>
      <c r="G1454" s="10"/>
      <c r="I1454" s="10"/>
      <c r="K1454" s="10"/>
    </row>
    <row r="1455" spans="2:11" x14ac:dyDescent="0.25">
      <c r="B1455" s="1"/>
      <c r="D1455" s="10"/>
      <c r="E1455" s="10"/>
      <c r="G1455" s="10"/>
      <c r="I1455" s="10"/>
      <c r="K1455" s="10"/>
    </row>
    <row r="1456" spans="2:11" x14ac:dyDescent="0.25">
      <c r="B1456" s="1"/>
      <c r="D1456" s="10"/>
      <c r="E1456" s="10"/>
      <c r="G1456" s="10"/>
      <c r="I1456" s="10"/>
      <c r="K1456" s="10"/>
    </row>
    <row r="1457" spans="2:11" x14ac:dyDescent="0.25">
      <c r="B1457" s="1"/>
      <c r="D1457" s="10"/>
      <c r="E1457" s="10"/>
      <c r="G1457" s="10"/>
      <c r="I1457" s="10"/>
      <c r="K1457" s="10"/>
    </row>
    <row r="1458" spans="2:11" x14ac:dyDescent="0.25">
      <c r="B1458" s="1"/>
      <c r="D1458" s="10"/>
      <c r="E1458" s="10"/>
      <c r="G1458" s="10"/>
      <c r="I1458" s="10"/>
      <c r="K1458" s="10"/>
    </row>
    <row r="1459" spans="2:11" x14ac:dyDescent="0.25">
      <c r="B1459" s="1"/>
      <c r="D1459" s="10"/>
      <c r="E1459" s="10"/>
      <c r="G1459" s="10"/>
      <c r="I1459" s="10"/>
      <c r="K1459" s="10"/>
    </row>
    <row r="1460" spans="2:11" x14ac:dyDescent="0.25">
      <c r="B1460" s="1"/>
      <c r="D1460" s="10"/>
      <c r="E1460" s="10"/>
      <c r="G1460" s="10"/>
      <c r="I1460" s="10"/>
      <c r="K1460" s="10"/>
    </row>
    <row r="1461" spans="2:11" x14ac:dyDescent="0.25">
      <c r="B1461" s="1"/>
      <c r="D1461" s="10"/>
      <c r="E1461" s="10"/>
      <c r="G1461" s="10"/>
      <c r="I1461" s="10"/>
      <c r="K1461" s="10"/>
    </row>
    <row r="1462" spans="2:11" x14ac:dyDescent="0.25">
      <c r="B1462" s="1"/>
      <c r="D1462" s="10"/>
      <c r="E1462" s="10"/>
      <c r="G1462" s="10"/>
      <c r="I1462" s="10"/>
      <c r="K1462" s="10"/>
    </row>
    <row r="1463" spans="2:11" x14ac:dyDescent="0.25">
      <c r="B1463" s="1"/>
      <c r="D1463" s="10"/>
      <c r="E1463" s="10"/>
      <c r="G1463" s="10"/>
      <c r="I1463" s="10"/>
      <c r="K1463" s="10"/>
    </row>
    <row r="1464" spans="2:11" x14ac:dyDescent="0.25">
      <c r="B1464" s="1"/>
      <c r="D1464" s="10"/>
      <c r="E1464" s="10"/>
      <c r="G1464" s="10"/>
      <c r="I1464" s="10"/>
      <c r="K1464" s="10"/>
    </row>
    <row r="1465" spans="2:11" x14ac:dyDescent="0.25">
      <c r="B1465" s="1"/>
      <c r="D1465" s="10"/>
      <c r="E1465" s="10"/>
      <c r="G1465" s="10"/>
      <c r="I1465" s="10"/>
      <c r="K1465" s="10"/>
    </row>
    <row r="1466" spans="2:11" x14ac:dyDescent="0.25">
      <c r="B1466" s="1"/>
      <c r="D1466" s="10"/>
      <c r="E1466" s="10"/>
      <c r="G1466" s="10"/>
      <c r="I1466" s="10"/>
      <c r="K1466" s="10"/>
    </row>
    <row r="1467" spans="2:11" x14ac:dyDescent="0.25">
      <c r="B1467" s="1"/>
      <c r="D1467" s="10"/>
      <c r="E1467" s="10"/>
      <c r="G1467" s="10"/>
      <c r="I1467" s="10"/>
      <c r="K1467" s="10"/>
    </row>
    <row r="1468" spans="2:11" x14ac:dyDescent="0.25">
      <c r="B1468" s="1"/>
      <c r="D1468" s="10"/>
      <c r="E1468" s="10"/>
      <c r="G1468" s="10"/>
      <c r="I1468" s="10"/>
      <c r="K1468" s="10"/>
    </row>
    <row r="1469" spans="2:11" x14ac:dyDescent="0.25">
      <c r="B1469" s="1"/>
      <c r="D1469" s="10"/>
      <c r="E1469" s="10"/>
      <c r="G1469" s="10"/>
      <c r="I1469" s="10"/>
      <c r="K1469" s="10"/>
    </row>
    <row r="1470" spans="2:11" x14ac:dyDescent="0.25">
      <c r="B1470" s="1"/>
      <c r="D1470" s="10"/>
      <c r="E1470" s="10"/>
      <c r="G1470" s="10"/>
      <c r="I1470" s="10"/>
      <c r="K1470" s="10"/>
    </row>
    <row r="1471" spans="2:11" x14ac:dyDescent="0.25">
      <c r="B1471" s="1"/>
      <c r="D1471" s="10"/>
      <c r="E1471" s="10"/>
      <c r="G1471" s="10"/>
      <c r="I1471" s="10"/>
      <c r="K1471" s="10"/>
    </row>
    <row r="1472" spans="2:11" x14ac:dyDescent="0.25">
      <c r="B1472" s="1"/>
      <c r="D1472" s="10"/>
      <c r="E1472" s="10"/>
      <c r="G1472" s="10"/>
      <c r="I1472" s="10"/>
      <c r="K1472" s="10"/>
    </row>
    <row r="1473" spans="2:11" x14ac:dyDescent="0.25">
      <c r="B1473" s="1"/>
      <c r="D1473" s="10"/>
      <c r="E1473" s="10"/>
      <c r="G1473" s="10"/>
      <c r="I1473" s="10"/>
      <c r="K1473" s="10"/>
    </row>
    <row r="1474" spans="2:11" x14ac:dyDescent="0.25">
      <c r="B1474" s="1"/>
      <c r="D1474" s="10"/>
      <c r="E1474" s="10"/>
      <c r="G1474" s="10"/>
      <c r="I1474" s="10"/>
      <c r="K1474" s="10"/>
    </row>
    <row r="1475" spans="2:11" x14ac:dyDescent="0.25">
      <c r="B1475" s="1"/>
      <c r="D1475" s="10"/>
      <c r="E1475" s="10"/>
      <c r="G1475" s="10"/>
      <c r="I1475" s="10"/>
      <c r="K1475" s="10"/>
    </row>
    <row r="1476" spans="2:11" x14ac:dyDescent="0.25">
      <c r="B1476" s="1"/>
      <c r="D1476" s="10"/>
      <c r="E1476" s="10"/>
      <c r="G1476" s="10"/>
      <c r="I1476" s="10"/>
      <c r="K1476" s="10"/>
    </row>
    <row r="1477" spans="2:11" x14ac:dyDescent="0.25">
      <c r="B1477" s="1"/>
      <c r="D1477" s="10"/>
      <c r="E1477" s="10"/>
      <c r="G1477" s="10"/>
      <c r="I1477" s="10"/>
      <c r="K1477" s="10"/>
    </row>
    <row r="1478" spans="2:11" x14ac:dyDescent="0.25">
      <c r="B1478" s="1"/>
      <c r="D1478" s="10"/>
      <c r="E1478" s="10"/>
      <c r="G1478" s="10"/>
      <c r="I1478" s="10"/>
      <c r="K1478" s="10"/>
    </row>
    <row r="1479" spans="2:11" x14ac:dyDescent="0.25">
      <c r="B1479" s="1"/>
      <c r="D1479" s="10"/>
      <c r="E1479" s="10"/>
      <c r="G1479" s="10"/>
      <c r="I1479" s="10"/>
      <c r="K1479" s="10"/>
    </row>
    <row r="1480" spans="2:11" x14ac:dyDescent="0.25">
      <c r="B1480" s="1"/>
      <c r="D1480" s="10"/>
      <c r="E1480" s="10"/>
      <c r="G1480" s="10"/>
      <c r="I1480" s="10"/>
      <c r="K1480" s="10"/>
    </row>
    <row r="1481" spans="2:11" x14ac:dyDescent="0.25">
      <c r="B1481" s="1"/>
      <c r="D1481" s="10"/>
      <c r="E1481" s="10"/>
      <c r="G1481" s="10"/>
      <c r="I1481" s="10"/>
      <c r="K1481" s="10"/>
    </row>
    <row r="1482" spans="2:11" x14ac:dyDescent="0.25">
      <c r="B1482" s="1"/>
      <c r="D1482" s="10"/>
      <c r="E1482" s="10"/>
      <c r="G1482" s="10"/>
      <c r="I1482" s="10"/>
      <c r="K1482" s="10"/>
    </row>
    <row r="1483" spans="2:11" x14ac:dyDescent="0.25">
      <c r="B1483" s="1"/>
      <c r="D1483" s="10"/>
      <c r="E1483" s="10"/>
      <c r="G1483" s="10"/>
      <c r="I1483" s="10"/>
      <c r="K1483" s="10"/>
    </row>
    <row r="1484" spans="2:11" x14ac:dyDescent="0.25">
      <c r="B1484" s="1"/>
      <c r="D1484" s="10"/>
      <c r="E1484" s="10"/>
      <c r="G1484" s="10"/>
      <c r="I1484" s="10"/>
      <c r="K1484" s="10"/>
    </row>
    <row r="1485" spans="2:11" x14ac:dyDescent="0.25">
      <c r="B1485" s="1"/>
      <c r="D1485" s="10"/>
      <c r="E1485" s="10"/>
      <c r="G1485" s="10"/>
      <c r="I1485" s="10"/>
      <c r="K1485" s="10"/>
    </row>
    <row r="1486" spans="2:11" x14ac:dyDescent="0.25">
      <c r="B1486" s="1"/>
      <c r="D1486" s="10"/>
      <c r="E1486" s="10"/>
      <c r="G1486" s="10"/>
      <c r="I1486" s="10"/>
      <c r="K1486" s="10"/>
    </row>
    <row r="1487" spans="2:11" x14ac:dyDescent="0.25">
      <c r="B1487" s="1"/>
      <c r="D1487" s="10"/>
      <c r="E1487" s="10"/>
      <c r="G1487" s="10"/>
      <c r="I1487" s="10"/>
      <c r="K1487" s="10"/>
    </row>
    <row r="1488" spans="2:11" x14ac:dyDescent="0.25">
      <c r="B1488" s="1"/>
      <c r="D1488" s="10"/>
      <c r="E1488" s="10"/>
      <c r="G1488" s="10"/>
      <c r="I1488" s="10"/>
      <c r="K1488" s="10"/>
    </row>
    <row r="1489" spans="2:11" x14ac:dyDescent="0.25">
      <c r="B1489" s="1"/>
      <c r="D1489" s="10"/>
      <c r="E1489" s="10"/>
      <c r="G1489" s="10"/>
      <c r="I1489" s="10"/>
      <c r="K1489" s="10"/>
    </row>
    <row r="1490" spans="2:11" x14ac:dyDescent="0.25">
      <c r="B1490" s="1"/>
      <c r="D1490" s="10"/>
      <c r="E1490" s="10"/>
      <c r="G1490" s="10"/>
      <c r="I1490" s="10"/>
      <c r="K1490" s="10"/>
    </row>
    <row r="1491" spans="2:11" x14ac:dyDescent="0.25">
      <c r="B1491" s="1"/>
      <c r="D1491" s="10"/>
      <c r="E1491" s="10"/>
      <c r="G1491" s="10"/>
      <c r="I1491" s="10"/>
      <c r="K1491" s="10"/>
    </row>
    <row r="1492" spans="2:11" x14ac:dyDescent="0.25">
      <c r="B1492" s="1"/>
      <c r="D1492" s="10"/>
      <c r="E1492" s="10"/>
      <c r="G1492" s="10"/>
      <c r="I1492" s="10"/>
      <c r="K1492" s="10"/>
    </row>
    <row r="1493" spans="2:11" x14ac:dyDescent="0.25">
      <c r="B1493" s="1"/>
      <c r="D1493" s="10"/>
      <c r="E1493" s="10"/>
      <c r="G1493" s="10"/>
      <c r="I1493" s="10"/>
      <c r="K1493" s="10"/>
    </row>
    <row r="1494" spans="2:11" x14ac:dyDescent="0.25">
      <c r="B1494" s="1"/>
      <c r="D1494" s="10"/>
      <c r="E1494" s="10"/>
      <c r="G1494" s="10"/>
      <c r="I1494" s="10"/>
      <c r="K1494" s="10"/>
    </row>
    <row r="1495" spans="2:11" x14ac:dyDescent="0.25">
      <c r="B1495" s="1"/>
      <c r="D1495" s="10"/>
      <c r="E1495" s="10"/>
      <c r="G1495" s="10"/>
      <c r="I1495" s="10"/>
      <c r="K1495" s="10"/>
    </row>
    <row r="1496" spans="2:11" x14ac:dyDescent="0.25">
      <c r="B1496" s="1"/>
      <c r="D1496" s="10"/>
      <c r="E1496" s="10"/>
      <c r="G1496" s="10"/>
      <c r="I1496" s="10"/>
      <c r="K1496" s="10"/>
    </row>
    <row r="1497" spans="2:11" x14ac:dyDescent="0.25">
      <c r="B1497" s="1"/>
      <c r="D1497" s="10"/>
      <c r="E1497" s="10"/>
      <c r="G1497" s="10"/>
      <c r="I1497" s="10"/>
      <c r="K1497" s="10"/>
    </row>
    <row r="1498" spans="2:11" x14ac:dyDescent="0.25">
      <c r="B1498" s="1"/>
      <c r="D1498" s="10"/>
      <c r="E1498" s="10"/>
      <c r="G1498" s="10"/>
      <c r="I1498" s="10"/>
      <c r="K1498" s="10"/>
    </row>
    <row r="1499" spans="2:11" x14ac:dyDescent="0.25">
      <c r="B1499" s="1"/>
      <c r="D1499" s="10"/>
      <c r="E1499" s="10"/>
      <c r="G1499" s="10"/>
      <c r="I1499" s="10"/>
      <c r="K1499" s="10"/>
    </row>
    <row r="1500" spans="2:11" x14ac:dyDescent="0.25">
      <c r="B1500" s="1"/>
      <c r="D1500" s="10"/>
      <c r="E1500" s="10"/>
      <c r="G1500" s="10"/>
      <c r="I1500" s="10"/>
      <c r="K1500" s="10"/>
    </row>
    <row r="1501" spans="2:11" x14ac:dyDescent="0.25">
      <c r="B1501" s="1"/>
      <c r="D1501" s="10"/>
      <c r="E1501" s="10"/>
      <c r="G1501" s="10"/>
      <c r="I1501" s="10"/>
      <c r="K1501" s="10"/>
    </row>
    <row r="1502" spans="2:11" x14ac:dyDescent="0.25">
      <c r="B1502" s="1"/>
      <c r="D1502" s="10"/>
      <c r="E1502" s="10"/>
      <c r="G1502" s="10"/>
      <c r="I1502" s="10"/>
      <c r="K1502" s="10"/>
    </row>
    <row r="1503" spans="2:11" x14ac:dyDescent="0.25">
      <c r="B1503" s="1"/>
      <c r="D1503" s="10"/>
      <c r="E1503" s="10"/>
      <c r="G1503" s="10"/>
      <c r="I1503" s="10"/>
      <c r="K1503" s="10"/>
    </row>
    <row r="1504" spans="2:11" x14ac:dyDescent="0.25">
      <c r="B1504" s="1"/>
      <c r="D1504" s="10"/>
      <c r="E1504" s="10"/>
      <c r="G1504" s="10"/>
      <c r="I1504" s="10"/>
      <c r="K1504" s="10"/>
    </row>
    <row r="1505" spans="2:11" x14ac:dyDescent="0.25">
      <c r="B1505" s="1"/>
      <c r="D1505" s="10"/>
      <c r="E1505" s="10"/>
      <c r="G1505" s="10"/>
      <c r="I1505" s="10"/>
      <c r="K1505" s="10"/>
    </row>
    <row r="1506" spans="2:11" x14ac:dyDescent="0.25">
      <c r="B1506" s="1"/>
      <c r="D1506" s="10"/>
      <c r="E1506" s="10"/>
      <c r="G1506" s="10"/>
      <c r="I1506" s="10"/>
      <c r="K1506" s="10"/>
    </row>
    <row r="1507" spans="2:11" x14ac:dyDescent="0.25">
      <c r="B1507" s="1"/>
      <c r="D1507" s="10"/>
      <c r="E1507" s="10"/>
      <c r="G1507" s="10"/>
      <c r="I1507" s="10"/>
      <c r="K1507" s="10"/>
    </row>
    <row r="1508" spans="2:11" x14ac:dyDescent="0.25">
      <c r="B1508" s="1"/>
      <c r="D1508" s="10"/>
      <c r="E1508" s="10"/>
      <c r="G1508" s="10"/>
      <c r="I1508" s="10"/>
      <c r="K1508" s="10"/>
    </row>
    <row r="1509" spans="2:11" x14ac:dyDescent="0.25">
      <c r="B1509" s="1"/>
      <c r="D1509" s="10"/>
      <c r="E1509" s="10"/>
      <c r="G1509" s="10"/>
      <c r="I1509" s="10"/>
      <c r="K1509" s="10"/>
    </row>
    <row r="1510" spans="2:11" x14ac:dyDescent="0.25">
      <c r="B1510" s="1"/>
      <c r="D1510" s="10"/>
      <c r="E1510" s="10"/>
      <c r="G1510" s="10"/>
      <c r="I1510" s="10"/>
      <c r="K1510" s="10"/>
    </row>
    <row r="1511" spans="2:11" x14ac:dyDescent="0.25">
      <c r="B1511" s="1"/>
      <c r="D1511" s="10"/>
      <c r="E1511" s="10"/>
      <c r="G1511" s="10"/>
      <c r="I1511" s="10"/>
      <c r="K1511" s="10"/>
    </row>
    <row r="1512" spans="2:11" x14ac:dyDescent="0.25">
      <c r="B1512" s="1"/>
      <c r="D1512" s="10"/>
      <c r="E1512" s="10"/>
      <c r="G1512" s="10"/>
      <c r="I1512" s="10"/>
      <c r="K1512" s="10"/>
    </row>
    <row r="1513" spans="2:11" x14ac:dyDescent="0.25">
      <c r="B1513" s="1"/>
      <c r="D1513" s="10"/>
      <c r="E1513" s="10"/>
      <c r="G1513" s="10"/>
      <c r="I1513" s="10"/>
      <c r="K1513" s="10"/>
    </row>
    <row r="1514" spans="2:11" x14ac:dyDescent="0.25">
      <c r="B1514" s="1"/>
      <c r="D1514" s="10"/>
      <c r="E1514" s="10"/>
      <c r="G1514" s="10"/>
      <c r="I1514" s="10"/>
      <c r="K1514" s="10"/>
    </row>
    <row r="1515" spans="2:11" x14ac:dyDescent="0.25">
      <c r="B1515" s="1"/>
      <c r="D1515" s="10"/>
      <c r="E1515" s="10"/>
      <c r="G1515" s="10"/>
      <c r="I1515" s="10"/>
      <c r="K1515" s="10"/>
    </row>
    <row r="1516" spans="2:11" x14ac:dyDescent="0.25">
      <c r="B1516" s="1"/>
      <c r="D1516" s="10"/>
      <c r="E1516" s="10"/>
      <c r="G1516" s="10"/>
      <c r="I1516" s="10"/>
      <c r="K1516" s="10"/>
    </row>
    <row r="1517" spans="2:11" x14ac:dyDescent="0.25">
      <c r="B1517" s="1"/>
      <c r="D1517" s="10"/>
      <c r="E1517" s="10"/>
      <c r="G1517" s="10"/>
      <c r="I1517" s="10"/>
      <c r="K1517" s="10"/>
    </row>
    <row r="1518" spans="2:11" x14ac:dyDescent="0.25">
      <c r="B1518" s="1"/>
      <c r="D1518" s="10"/>
      <c r="E1518" s="10"/>
      <c r="G1518" s="10"/>
      <c r="I1518" s="10"/>
      <c r="K1518" s="10"/>
    </row>
    <row r="1519" spans="2:11" x14ac:dyDescent="0.25">
      <c r="B1519" s="1"/>
      <c r="D1519" s="10"/>
      <c r="E1519" s="10"/>
      <c r="G1519" s="10"/>
      <c r="I1519" s="10"/>
      <c r="K1519" s="10"/>
    </row>
    <row r="1520" spans="2:11" x14ac:dyDescent="0.25">
      <c r="B1520" s="1"/>
      <c r="D1520" s="10"/>
      <c r="E1520" s="10"/>
      <c r="G1520" s="10"/>
      <c r="I1520" s="10"/>
      <c r="K1520" s="10"/>
    </row>
    <row r="1521" spans="2:11" x14ac:dyDescent="0.25">
      <c r="B1521" s="1"/>
      <c r="D1521" s="10"/>
      <c r="E1521" s="10"/>
      <c r="G1521" s="10"/>
      <c r="I1521" s="10"/>
      <c r="K1521" s="10"/>
    </row>
    <row r="1522" spans="2:11" x14ac:dyDescent="0.25">
      <c r="B1522" s="1"/>
      <c r="D1522" s="10"/>
      <c r="E1522" s="10"/>
      <c r="G1522" s="10"/>
      <c r="I1522" s="10"/>
      <c r="K1522" s="10"/>
    </row>
    <row r="1523" spans="2:11" x14ac:dyDescent="0.25">
      <c r="B1523" s="1"/>
      <c r="D1523" s="10"/>
      <c r="E1523" s="10"/>
      <c r="G1523" s="10"/>
      <c r="I1523" s="10"/>
      <c r="K1523" s="10"/>
    </row>
    <row r="1524" spans="2:11" x14ac:dyDescent="0.25">
      <c r="B1524" s="1"/>
      <c r="D1524" s="10"/>
      <c r="E1524" s="10"/>
      <c r="G1524" s="10"/>
      <c r="I1524" s="10"/>
      <c r="K1524" s="10"/>
    </row>
    <row r="1525" spans="2:11" x14ac:dyDescent="0.25">
      <c r="B1525" s="1"/>
      <c r="D1525" s="10"/>
      <c r="E1525" s="10"/>
      <c r="G1525" s="10"/>
      <c r="I1525" s="10"/>
      <c r="K1525" s="10"/>
    </row>
    <row r="1526" spans="2:11" x14ac:dyDescent="0.25">
      <c r="B1526" s="1"/>
      <c r="D1526" s="10"/>
      <c r="E1526" s="10"/>
      <c r="G1526" s="10"/>
      <c r="I1526" s="10"/>
      <c r="K1526" s="10"/>
    </row>
    <row r="1527" spans="2:11" x14ac:dyDescent="0.25">
      <c r="B1527" s="1"/>
      <c r="D1527" s="10"/>
      <c r="E1527" s="10"/>
      <c r="G1527" s="10"/>
      <c r="I1527" s="10"/>
      <c r="K1527" s="10"/>
    </row>
    <row r="1528" spans="2:11" x14ac:dyDescent="0.25">
      <c r="B1528" s="1"/>
      <c r="D1528" s="10"/>
      <c r="E1528" s="10"/>
      <c r="G1528" s="10"/>
      <c r="I1528" s="10"/>
      <c r="K1528" s="10"/>
    </row>
    <row r="1529" spans="2:11" x14ac:dyDescent="0.25">
      <c r="B1529" s="1"/>
      <c r="D1529" s="10"/>
      <c r="E1529" s="10"/>
      <c r="G1529" s="10"/>
      <c r="I1529" s="10"/>
      <c r="K1529" s="10"/>
    </row>
    <row r="1530" spans="2:11" x14ac:dyDescent="0.25">
      <c r="B1530" s="1"/>
      <c r="D1530" s="10"/>
      <c r="E1530" s="10"/>
      <c r="G1530" s="10"/>
      <c r="I1530" s="10"/>
      <c r="K1530" s="10"/>
    </row>
    <row r="1531" spans="2:11" x14ac:dyDescent="0.25">
      <c r="B1531" s="1"/>
      <c r="D1531" s="10"/>
      <c r="E1531" s="10"/>
      <c r="G1531" s="10"/>
      <c r="I1531" s="10"/>
      <c r="K1531" s="10"/>
    </row>
    <row r="1532" spans="2:11" x14ac:dyDescent="0.25">
      <c r="B1532" s="1"/>
      <c r="D1532" s="10"/>
      <c r="E1532" s="10"/>
      <c r="G1532" s="10"/>
      <c r="I1532" s="10"/>
      <c r="K1532" s="10"/>
    </row>
    <row r="1533" spans="2:11" x14ac:dyDescent="0.25">
      <c r="B1533" s="1"/>
      <c r="D1533" s="10"/>
      <c r="E1533" s="10"/>
      <c r="G1533" s="10"/>
      <c r="I1533" s="10"/>
      <c r="K1533" s="10"/>
    </row>
    <row r="1534" spans="2:11" x14ac:dyDescent="0.25">
      <c r="B1534" s="1"/>
      <c r="D1534" s="10"/>
      <c r="E1534" s="10"/>
      <c r="G1534" s="10"/>
      <c r="I1534" s="10"/>
      <c r="K1534" s="10"/>
    </row>
    <row r="1535" spans="2:11" x14ac:dyDescent="0.25">
      <c r="B1535" s="1"/>
      <c r="D1535" s="10"/>
      <c r="E1535" s="10"/>
      <c r="G1535" s="10"/>
      <c r="I1535" s="10"/>
      <c r="K1535" s="10"/>
    </row>
    <row r="1536" spans="2:11" x14ac:dyDescent="0.25">
      <c r="B1536" s="1"/>
      <c r="D1536" s="10"/>
      <c r="E1536" s="10"/>
      <c r="G1536" s="10"/>
      <c r="I1536" s="10"/>
      <c r="K1536" s="10"/>
    </row>
    <row r="1537" spans="2:11" x14ac:dyDescent="0.25">
      <c r="B1537" s="1"/>
      <c r="D1537" s="10"/>
      <c r="E1537" s="10"/>
      <c r="G1537" s="10"/>
      <c r="I1537" s="10"/>
      <c r="K1537" s="10"/>
    </row>
    <row r="1538" spans="2:11" x14ac:dyDescent="0.25">
      <c r="B1538" s="1"/>
      <c r="D1538" s="10"/>
      <c r="E1538" s="10"/>
      <c r="G1538" s="10"/>
      <c r="I1538" s="10"/>
      <c r="K1538" s="10"/>
    </row>
    <row r="1539" spans="2:11" x14ac:dyDescent="0.25">
      <c r="B1539" s="1"/>
      <c r="D1539" s="10"/>
      <c r="E1539" s="10"/>
      <c r="G1539" s="10"/>
      <c r="I1539" s="10"/>
      <c r="K1539" s="10"/>
    </row>
    <row r="1540" spans="2:11" x14ac:dyDescent="0.25">
      <c r="B1540" s="1"/>
      <c r="D1540" s="10"/>
      <c r="E1540" s="10"/>
      <c r="G1540" s="10"/>
      <c r="I1540" s="10"/>
      <c r="K1540" s="10"/>
    </row>
    <row r="1541" spans="2:11" x14ac:dyDescent="0.25">
      <c r="B1541" s="1"/>
      <c r="D1541" s="10"/>
      <c r="E1541" s="10"/>
      <c r="G1541" s="10"/>
      <c r="I1541" s="10"/>
      <c r="K1541" s="10"/>
    </row>
  </sheetData>
  <mergeCells count="8">
    <mergeCell ref="K4:N4"/>
    <mergeCell ref="O4:R4"/>
    <mergeCell ref="S4:V4"/>
    <mergeCell ref="A1:T1"/>
    <mergeCell ref="A2:T2"/>
    <mergeCell ref="A3:T3"/>
    <mergeCell ref="C4:F4"/>
    <mergeCell ref="G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147C3-EB88-4DC7-86CD-BE5D5E8176E2}">
  <dimension ref="A1:V15"/>
  <sheetViews>
    <sheetView workbookViewId="0">
      <selection activeCell="B19" sqref="B19"/>
    </sheetView>
  </sheetViews>
  <sheetFormatPr defaultRowHeight="14.4" x14ac:dyDescent="0.3"/>
  <cols>
    <col min="1" max="1" width="15.77734375" customWidth="1"/>
    <col min="2" max="2" width="58.44140625" style="136" customWidth="1"/>
    <col min="3" max="5" width="24.109375" customWidth="1"/>
    <col min="6" max="6" width="11.109375" customWidth="1"/>
    <col min="7" max="7" width="25.21875" customWidth="1"/>
    <col min="8" max="8" width="24.44140625" customWidth="1"/>
    <col min="9" max="9" width="21.109375" customWidth="1"/>
    <col min="10" max="10" width="12.77734375" customWidth="1"/>
    <col min="11" max="11" width="24" customWidth="1"/>
    <col min="12" max="13" width="23.109375" customWidth="1"/>
    <col min="14" max="14" width="11.5546875" customWidth="1"/>
    <col min="15" max="15" width="25.88671875" customWidth="1"/>
    <col min="16" max="16" width="25.21875" customWidth="1"/>
    <col min="17" max="17" width="23.33203125" customWidth="1"/>
    <col min="18" max="18" width="12.5546875" customWidth="1"/>
    <col min="19" max="19" width="25.109375" customWidth="1"/>
    <col min="20" max="20" width="23.21875" customWidth="1"/>
    <col min="21" max="21" width="21.21875" style="335" customWidth="1"/>
    <col min="22" max="22" width="14.88671875" style="335" customWidth="1"/>
  </cols>
  <sheetData>
    <row r="1" spans="1:22" ht="19.8" x14ac:dyDescent="0.3">
      <c r="A1" s="365" t="s">
        <v>368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7"/>
    </row>
    <row r="2" spans="1:22" ht="17.399999999999999" x14ac:dyDescent="0.3">
      <c r="A2" s="368" t="s">
        <v>369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70"/>
    </row>
    <row r="3" spans="1:22" ht="17.399999999999999" x14ac:dyDescent="0.3">
      <c r="A3" s="368" t="s">
        <v>370</v>
      </c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70"/>
    </row>
    <row r="4" spans="1:22" ht="17.399999999999999" x14ac:dyDescent="0.3">
      <c r="A4" s="327"/>
      <c r="B4" s="327"/>
      <c r="C4" s="382">
        <v>2024</v>
      </c>
      <c r="D4" s="382"/>
      <c r="E4" s="382"/>
      <c r="F4" s="382"/>
      <c r="G4" s="383">
        <v>2023</v>
      </c>
      <c r="H4" s="383"/>
      <c r="I4" s="383"/>
      <c r="J4" s="383"/>
      <c r="K4" s="382">
        <v>2022</v>
      </c>
      <c r="L4" s="382"/>
      <c r="M4" s="382"/>
      <c r="N4" s="382"/>
      <c r="O4" s="382">
        <v>2021</v>
      </c>
      <c r="P4" s="382"/>
      <c r="Q4" s="382"/>
      <c r="R4" s="382"/>
      <c r="S4" s="382">
        <v>2020</v>
      </c>
      <c r="T4" s="382"/>
      <c r="U4" s="382"/>
      <c r="V4" s="382"/>
    </row>
    <row r="5" spans="1:22" s="333" customFormat="1" ht="48.6" x14ac:dyDescent="0.3">
      <c r="A5" s="328"/>
      <c r="B5" s="329" t="s">
        <v>340</v>
      </c>
      <c r="C5" s="172" t="s">
        <v>371</v>
      </c>
      <c r="D5" s="172" t="s">
        <v>387</v>
      </c>
      <c r="E5" s="172" t="s">
        <v>377</v>
      </c>
      <c r="F5" s="172" t="s">
        <v>378</v>
      </c>
      <c r="G5" s="172" t="s">
        <v>371</v>
      </c>
      <c r="H5" s="172" t="s">
        <v>372</v>
      </c>
      <c r="I5" s="172" t="s">
        <v>377</v>
      </c>
      <c r="J5" s="172" t="s">
        <v>378</v>
      </c>
      <c r="K5" s="172" t="s">
        <v>371</v>
      </c>
      <c r="L5" s="172" t="s">
        <v>372</v>
      </c>
      <c r="M5" s="172" t="s">
        <v>377</v>
      </c>
      <c r="N5" s="172" t="s">
        <v>378</v>
      </c>
      <c r="O5" s="172" t="s">
        <v>371</v>
      </c>
      <c r="P5" s="172" t="s">
        <v>372</v>
      </c>
      <c r="Q5" s="172" t="s">
        <v>377</v>
      </c>
      <c r="R5" s="172" t="s">
        <v>378</v>
      </c>
      <c r="S5" s="330" t="s">
        <v>371</v>
      </c>
      <c r="T5" s="172" t="s">
        <v>372</v>
      </c>
      <c r="U5" s="334" t="s">
        <v>377</v>
      </c>
      <c r="V5" s="334" t="s">
        <v>378</v>
      </c>
    </row>
    <row r="6" spans="1:22" s="337" customFormat="1" ht="32.4" x14ac:dyDescent="0.3">
      <c r="A6" s="331"/>
      <c r="B6" s="332" t="s">
        <v>0</v>
      </c>
      <c r="C6" s="173">
        <f>SUM(C7:C15)</f>
        <v>54695848.700000003</v>
      </c>
      <c r="D6" s="173">
        <f>SUM(D7:D15)</f>
        <v>20362316.000000004</v>
      </c>
      <c r="E6" s="173">
        <f>D6-C6</f>
        <v>-34333532.700000003</v>
      </c>
      <c r="F6" s="173">
        <f>D6/C6*100</f>
        <v>37.228265917738653</v>
      </c>
      <c r="G6" s="173">
        <v>52591351.189999998</v>
      </c>
      <c r="H6" s="173">
        <v>53990212.370000005</v>
      </c>
      <c r="I6" s="173">
        <f>H6-G6</f>
        <v>1398861.1800000072</v>
      </c>
      <c r="J6" s="173">
        <f>H6/G6*100</f>
        <v>102.65986925292385</v>
      </c>
      <c r="K6" s="173">
        <v>44776117.569999993</v>
      </c>
      <c r="L6" s="173">
        <v>42972269.519999996</v>
      </c>
      <c r="M6" s="173">
        <f>L6-K6</f>
        <v>-1803848.049999997</v>
      </c>
      <c r="N6" s="173">
        <f>L6/K6*100</f>
        <v>95.971405856749456</v>
      </c>
      <c r="O6" s="173">
        <v>35983095.989999995</v>
      </c>
      <c r="P6" s="173">
        <v>31220837.819999993</v>
      </c>
      <c r="Q6" s="173">
        <f>P6-O6</f>
        <v>-4762258.1700000018</v>
      </c>
      <c r="R6" s="173">
        <f>P6/O6*100</f>
        <v>86.765290648354792</v>
      </c>
      <c r="S6" s="173">
        <v>32384681.91</v>
      </c>
      <c r="T6" s="173">
        <v>28671352.799999993</v>
      </c>
      <c r="U6" s="345">
        <f>T6-S6</f>
        <v>-3713329.1100000069</v>
      </c>
      <c r="V6" s="346">
        <f>T6/S6*100</f>
        <v>88.533686635182377</v>
      </c>
    </row>
    <row r="7" spans="1:22" s="337" customFormat="1" ht="16.2" x14ac:dyDescent="0.3">
      <c r="A7" s="339" t="s">
        <v>1</v>
      </c>
      <c r="B7" s="340" t="s">
        <v>21</v>
      </c>
      <c r="C7" s="341">
        <v>7222887.8399999999</v>
      </c>
      <c r="D7" s="341">
        <v>2803633.89</v>
      </c>
      <c r="E7" s="175">
        <f t="shared" ref="E7:E15" si="0">D7-C7</f>
        <v>-4419253.9499999993</v>
      </c>
      <c r="F7" s="174">
        <f t="shared" ref="F7:F14" si="1">D7/C7*100</f>
        <v>38.815968793999716</v>
      </c>
      <c r="G7" s="341">
        <v>6292887.4800000004</v>
      </c>
      <c r="H7" s="341">
        <v>2106594.5699999998</v>
      </c>
      <c r="I7" s="175">
        <f t="shared" ref="I7:I15" si="2">H7-G7</f>
        <v>-4186292.9100000006</v>
      </c>
      <c r="J7" s="174">
        <f t="shared" ref="J7:J14" si="3">H7/G7*100</f>
        <v>33.475802271932558</v>
      </c>
      <c r="K7" s="341">
        <v>3512387.84</v>
      </c>
      <c r="L7" s="341">
        <v>2792083</v>
      </c>
      <c r="M7" s="175">
        <f t="shared" ref="M7:M15" si="4">L7-K7</f>
        <v>-720304.83999999985</v>
      </c>
      <c r="N7" s="174">
        <f t="shared" ref="N7:N15" si="5">L7/K7*100</f>
        <v>79.49244580006291</v>
      </c>
      <c r="O7" s="341">
        <v>3213655.86</v>
      </c>
      <c r="P7" s="341">
        <v>3382219.75</v>
      </c>
      <c r="Q7" s="175">
        <f t="shared" ref="Q7:Q15" si="6">P7-O7</f>
        <v>168563.89000000013</v>
      </c>
      <c r="R7" s="174">
        <f t="shared" ref="R7:R15" si="7">P7/O7*100</f>
        <v>105.24523773992402</v>
      </c>
      <c r="S7" s="341">
        <v>2491382.48</v>
      </c>
      <c r="T7" s="341">
        <v>2584894.81</v>
      </c>
      <c r="U7" s="336">
        <f t="shared" ref="U7:U15" si="8">T7-S7</f>
        <v>93512.330000000075</v>
      </c>
      <c r="V7" s="338">
        <f t="shared" ref="V7:V15" si="9">T7/S7*100</f>
        <v>103.75343130774526</v>
      </c>
    </row>
    <row r="8" spans="1:22" s="337" customFormat="1" ht="16.2" x14ac:dyDescent="0.3">
      <c r="A8" s="342"/>
      <c r="B8" s="343" t="s">
        <v>8</v>
      </c>
      <c r="C8" s="344">
        <v>11348380</v>
      </c>
      <c r="D8" s="344">
        <v>17500</v>
      </c>
      <c r="E8" s="175">
        <f t="shared" si="0"/>
        <v>-11330880</v>
      </c>
      <c r="F8" s="174">
        <f t="shared" si="1"/>
        <v>0.15420703219314122</v>
      </c>
      <c r="G8" s="344">
        <v>12873726.33</v>
      </c>
      <c r="H8" s="344">
        <v>13169407</v>
      </c>
      <c r="I8" s="175">
        <f t="shared" si="2"/>
        <v>295680.66999999993</v>
      </c>
      <c r="J8" s="174">
        <f t="shared" si="3"/>
        <v>102.29677610367534</v>
      </c>
      <c r="K8" s="344">
        <v>8316732.8600000003</v>
      </c>
      <c r="L8" s="344">
        <v>5430788</v>
      </c>
      <c r="M8" s="175">
        <f t="shared" si="4"/>
        <v>-2885944.8600000003</v>
      </c>
      <c r="N8" s="174">
        <f t="shared" si="5"/>
        <v>65.299536385493568</v>
      </c>
      <c r="O8" s="344">
        <v>140000</v>
      </c>
      <c r="P8" s="344">
        <v>0</v>
      </c>
      <c r="Q8" s="175">
        <f t="shared" si="6"/>
        <v>-140000</v>
      </c>
      <c r="R8" s="174">
        <f t="shared" si="7"/>
        <v>0</v>
      </c>
      <c r="S8" s="344">
        <v>0</v>
      </c>
      <c r="T8" s="344">
        <v>0</v>
      </c>
      <c r="U8" s="336">
        <f t="shared" si="8"/>
        <v>0</v>
      </c>
      <c r="V8" s="338">
        <v>0</v>
      </c>
    </row>
    <row r="9" spans="1:22" s="337" customFormat="1" ht="16.2" x14ac:dyDescent="0.3">
      <c r="A9" s="342"/>
      <c r="B9" s="343" t="s">
        <v>7</v>
      </c>
      <c r="C9" s="344">
        <v>23772052</v>
      </c>
      <c r="D9" s="344">
        <v>13367938.59</v>
      </c>
      <c r="E9" s="175">
        <f t="shared" si="0"/>
        <v>-10404113.41</v>
      </c>
      <c r="F9" s="174">
        <f t="shared" si="1"/>
        <v>56.233843801115704</v>
      </c>
      <c r="G9" s="344">
        <v>21725808.52</v>
      </c>
      <c r="H9" s="344">
        <v>27277497.700000003</v>
      </c>
      <c r="I9" s="175">
        <f t="shared" si="2"/>
        <v>5551689.1800000034</v>
      </c>
      <c r="J9" s="174">
        <f t="shared" si="3"/>
        <v>125.55342957611597</v>
      </c>
      <c r="K9" s="344">
        <v>21485961.869999997</v>
      </c>
      <c r="L9" s="344">
        <v>23534722.349999998</v>
      </c>
      <c r="M9" s="175">
        <f t="shared" si="4"/>
        <v>2048760.4800000004</v>
      </c>
      <c r="N9" s="174">
        <f t="shared" si="5"/>
        <v>109.53534448397492</v>
      </c>
      <c r="O9" s="344">
        <v>21239037.550000001</v>
      </c>
      <c r="P9" s="344">
        <v>18015972.609999996</v>
      </c>
      <c r="Q9" s="175">
        <f t="shared" si="6"/>
        <v>-3223064.9400000051</v>
      </c>
      <c r="R9" s="174">
        <f t="shared" si="7"/>
        <v>84.824806997904645</v>
      </c>
      <c r="S9" s="344">
        <v>23276204.07</v>
      </c>
      <c r="T9" s="344">
        <v>19171933.499999996</v>
      </c>
      <c r="U9" s="336">
        <f t="shared" si="8"/>
        <v>-4104270.570000004</v>
      </c>
      <c r="V9" s="338">
        <f t="shared" si="9"/>
        <v>82.367096638021508</v>
      </c>
    </row>
    <row r="10" spans="1:22" s="337" customFormat="1" ht="16.2" x14ac:dyDescent="0.3">
      <c r="A10" s="342"/>
      <c r="B10" s="343" t="s">
        <v>22</v>
      </c>
      <c r="C10" s="344">
        <v>1720000</v>
      </c>
      <c r="D10" s="344">
        <v>416241.7</v>
      </c>
      <c r="E10" s="175">
        <f t="shared" si="0"/>
        <v>-1303758.3</v>
      </c>
      <c r="F10" s="174">
        <f t="shared" si="1"/>
        <v>24.200098837209303</v>
      </c>
      <c r="G10" s="344">
        <v>2070000</v>
      </c>
      <c r="H10" s="344">
        <v>2140968.0700000003</v>
      </c>
      <c r="I10" s="175">
        <f t="shared" si="2"/>
        <v>70968.070000000298</v>
      </c>
      <c r="J10" s="174">
        <f t="shared" si="3"/>
        <v>103.42840917874399</v>
      </c>
      <c r="K10" s="344">
        <v>1600000</v>
      </c>
      <c r="L10" s="344">
        <v>1860477.9100000001</v>
      </c>
      <c r="M10" s="175">
        <f t="shared" si="4"/>
        <v>260477.91000000015</v>
      </c>
      <c r="N10" s="174">
        <f t="shared" si="5"/>
        <v>116.279869375</v>
      </c>
      <c r="O10" s="344">
        <v>1600000</v>
      </c>
      <c r="P10" s="344">
        <v>1403149.9100000001</v>
      </c>
      <c r="Q10" s="175">
        <f t="shared" si="6"/>
        <v>-196850.08999999985</v>
      </c>
      <c r="R10" s="174">
        <f t="shared" si="7"/>
        <v>87.696869375000006</v>
      </c>
      <c r="S10" s="344">
        <v>950000</v>
      </c>
      <c r="T10" s="344">
        <v>1154858.29</v>
      </c>
      <c r="U10" s="336">
        <f t="shared" si="8"/>
        <v>204858.29000000004</v>
      </c>
      <c r="V10" s="338">
        <f t="shared" si="9"/>
        <v>121.56403052631579</v>
      </c>
    </row>
    <row r="11" spans="1:22" s="337" customFormat="1" ht="16.2" x14ac:dyDescent="0.3">
      <c r="A11" s="342" t="s">
        <v>343</v>
      </c>
      <c r="B11" s="343" t="s">
        <v>33</v>
      </c>
      <c r="C11" s="344">
        <v>2204683.3600000003</v>
      </c>
      <c r="D11" s="344">
        <v>551676.6</v>
      </c>
      <c r="E11" s="175">
        <f t="shared" si="0"/>
        <v>-1653006.7600000002</v>
      </c>
      <c r="F11" s="174">
        <f t="shared" si="1"/>
        <v>25.022940255692767</v>
      </c>
      <c r="G11" s="344">
        <v>2304083.3600000003</v>
      </c>
      <c r="H11" s="344">
        <v>1239141.3600000001</v>
      </c>
      <c r="I11" s="175">
        <f t="shared" si="2"/>
        <v>-1064942.0000000002</v>
      </c>
      <c r="J11" s="174">
        <f t="shared" si="3"/>
        <v>53.780231284687538</v>
      </c>
      <c r="K11" s="344">
        <v>1390080</v>
      </c>
      <c r="L11" s="344">
        <v>1215488.1000000001</v>
      </c>
      <c r="M11" s="175">
        <f t="shared" si="4"/>
        <v>-174591.89999999991</v>
      </c>
      <c r="N11" s="174">
        <f t="shared" si="5"/>
        <v>87.440154523480672</v>
      </c>
      <c r="O11" s="344">
        <v>1242611.3599999999</v>
      </c>
      <c r="P11" s="344">
        <v>701843.85</v>
      </c>
      <c r="Q11" s="175">
        <f t="shared" si="6"/>
        <v>-540767.50999999989</v>
      </c>
      <c r="R11" s="174">
        <f t="shared" si="7"/>
        <v>56.481364374457357</v>
      </c>
      <c r="S11" s="344">
        <v>768046.16</v>
      </c>
      <c r="T11" s="344">
        <v>869625</v>
      </c>
      <c r="U11" s="336">
        <f t="shared" si="8"/>
        <v>101578.83999999997</v>
      </c>
      <c r="V11" s="338">
        <f t="shared" si="9"/>
        <v>113.22561654367232</v>
      </c>
    </row>
    <row r="12" spans="1:22" s="337" customFormat="1" ht="16.2" x14ac:dyDescent="0.3">
      <c r="A12" s="342"/>
      <c r="B12" s="343" t="s">
        <v>46</v>
      </c>
      <c r="C12" s="344">
        <v>4261461.5</v>
      </c>
      <c r="D12" s="344">
        <v>1872435.6099999999</v>
      </c>
      <c r="E12" s="175">
        <f t="shared" si="0"/>
        <v>-2389025.89</v>
      </c>
      <c r="F12" s="174">
        <f t="shared" si="1"/>
        <v>43.938813245174217</v>
      </c>
      <c r="G12" s="344">
        <v>4258461.5</v>
      </c>
      <c r="H12" s="344">
        <v>3285000.0700000003</v>
      </c>
      <c r="I12" s="175">
        <f t="shared" si="2"/>
        <v>-973461.4299999997</v>
      </c>
      <c r="J12" s="174">
        <f t="shared" si="3"/>
        <v>77.140537022584326</v>
      </c>
      <c r="K12" s="344">
        <v>3322377</v>
      </c>
      <c r="L12" s="344">
        <v>2079092.72</v>
      </c>
      <c r="M12" s="175">
        <f t="shared" si="4"/>
        <v>-1243284.28</v>
      </c>
      <c r="N12" s="174">
        <f t="shared" si="5"/>
        <v>62.578470775592301</v>
      </c>
      <c r="O12" s="344">
        <v>3243443.22</v>
      </c>
      <c r="P12" s="344">
        <v>2877755.26</v>
      </c>
      <c r="Q12" s="175">
        <f t="shared" si="6"/>
        <v>-365687.96000000043</v>
      </c>
      <c r="R12" s="174">
        <f t="shared" si="7"/>
        <v>88.725316424685232</v>
      </c>
      <c r="S12" s="344">
        <v>2295017.2000000002</v>
      </c>
      <c r="T12" s="344">
        <v>1904245.98</v>
      </c>
      <c r="U12" s="336">
        <f t="shared" si="8"/>
        <v>-390771.2200000002</v>
      </c>
      <c r="V12" s="338">
        <f t="shared" si="9"/>
        <v>82.973059199730613</v>
      </c>
    </row>
    <row r="13" spans="1:22" s="337" customFormat="1" ht="16.2" x14ac:dyDescent="0.3">
      <c r="A13" s="342"/>
      <c r="B13" s="342" t="s">
        <v>290</v>
      </c>
      <c r="C13" s="344">
        <v>3893384</v>
      </c>
      <c r="D13" s="344">
        <v>1277724.76</v>
      </c>
      <c r="E13" s="175">
        <f t="shared" si="0"/>
        <v>-2615659.2400000002</v>
      </c>
      <c r="F13" s="174">
        <f t="shared" si="1"/>
        <v>32.817845863649723</v>
      </c>
      <c r="G13" s="344">
        <v>2893384</v>
      </c>
      <c r="H13" s="344">
        <v>4568682.8599999994</v>
      </c>
      <c r="I13" s="175">
        <f t="shared" si="2"/>
        <v>1675298.8599999994</v>
      </c>
      <c r="J13" s="174">
        <f t="shared" si="3"/>
        <v>157.90102039687781</v>
      </c>
      <c r="K13" s="344">
        <v>4882578</v>
      </c>
      <c r="L13" s="344">
        <v>5834009.8300000001</v>
      </c>
      <c r="M13" s="175">
        <f t="shared" si="4"/>
        <v>951431.83000000007</v>
      </c>
      <c r="N13" s="174">
        <f t="shared" si="5"/>
        <v>119.48625971771469</v>
      </c>
      <c r="O13" s="344">
        <v>2561348</v>
      </c>
      <c r="P13" s="344">
        <v>2789295.98</v>
      </c>
      <c r="Q13" s="175">
        <f t="shared" si="6"/>
        <v>227947.97999999998</v>
      </c>
      <c r="R13" s="174">
        <f t="shared" si="7"/>
        <v>108.8995318090318</v>
      </c>
      <c r="S13" s="344">
        <v>2424032</v>
      </c>
      <c r="T13" s="344">
        <v>2832434.3600000003</v>
      </c>
      <c r="U13" s="336">
        <f t="shared" si="8"/>
        <v>408402.36000000034</v>
      </c>
      <c r="V13" s="338">
        <f t="shared" si="9"/>
        <v>116.84805976158732</v>
      </c>
    </row>
    <row r="14" spans="1:22" s="337" customFormat="1" ht="16.2" x14ac:dyDescent="0.3">
      <c r="A14" s="342"/>
      <c r="B14" s="342" t="s">
        <v>309</v>
      </c>
      <c r="C14" s="344">
        <v>273000</v>
      </c>
      <c r="D14" s="344">
        <v>51548</v>
      </c>
      <c r="E14" s="175">
        <f t="shared" si="0"/>
        <v>-221452</v>
      </c>
      <c r="F14" s="174">
        <f t="shared" si="1"/>
        <v>18.882051282051282</v>
      </c>
      <c r="G14" s="344">
        <v>173000</v>
      </c>
      <c r="H14" s="344">
        <v>123071.75</v>
      </c>
      <c r="I14" s="175">
        <f t="shared" si="2"/>
        <v>-49928.25</v>
      </c>
      <c r="J14" s="174">
        <f t="shared" si="3"/>
        <v>71.139739884393066</v>
      </c>
      <c r="K14" s="344">
        <v>128000</v>
      </c>
      <c r="L14" s="344">
        <v>64670</v>
      </c>
      <c r="M14" s="175">
        <f t="shared" si="4"/>
        <v>-63330</v>
      </c>
      <c r="N14" s="174">
        <f t="shared" si="5"/>
        <v>50.5234375</v>
      </c>
      <c r="O14" s="344">
        <v>2708000</v>
      </c>
      <c r="P14" s="344">
        <v>1962763.4</v>
      </c>
      <c r="Q14" s="175">
        <f t="shared" si="6"/>
        <v>-745236.60000000009</v>
      </c>
      <c r="R14" s="174">
        <f t="shared" si="7"/>
        <v>72.480184638109307</v>
      </c>
      <c r="S14" s="344">
        <v>60000</v>
      </c>
      <c r="T14" s="344">
        <v>64215</v>
      </c>
      <c r="U14" s="336">
        <f t="shared" si="8"/>
        <v>4215</v>
      </c>
      <c r="V14" s="338">
        <f t="shared" si="9"/>
        <v>107.02499999999999</v>
      </c>
    </row>
    <row r="15" spans="1:22" s="337" customFormat="1" ht="16.2" x14ac:dyDescent="0.3">
      <c r="A15" s="342"/>
      <c r="B15" s="342" t="s">
        <v>324</v>
      </c>
      <c r="C15" s="344">
        <v>0</v>
      </c>
      <c r="D15" s="344">
        <v>3616.85</v>
      </c>
      <c r="E15" s="175">
        <f t="shared" si="0"/>
        <v>3616.85</v>
      </c>
      <c r="F15" s="174">
        <v>0</v>
      </c>
      <c r="G15" s="344">
        <v>0</v>
      </c>
      <c r="H15" s="344">
        <v>79848.989999999991</v>
      </c>
      <c r="I15" s="175">
        <f t="shared" si="2"/>
        <v>79848.989999999991</v>
      </c>
      <c r="J15" s="174">
        <v>0</v>
      </c>
      <c r="K15" s="344">
        <v>138000</v>
      </c>
      <c r="L15" s="344">
        <v>160937.60999999999</v>
      </c>
      <c r="M15" s="175">
        <f t="shared" si="4"/>
        <v>22937.609999999986</v>
      </c>
      <c r="N15" s="174">
        <f t="shared" si="5"/>
        <v>116.62145652173912</v>
      </c>
      <c r="O15" s="344">
        <v>35000</v>
      </c>
      <c r="P15" s="344">
        <v>87837.06</v>
      </c>
      <c r="Q15" s="175">
        <f t="shared" si="6"/>
        <v>52837.06</v>
      </c>
      <c r="R15" s="174">
        <f t="shared" si="7"/>
        <v>250.96302857142857</v>
      </c>
      <c r="S15" s="344">
        <v>120000</v>
      </c>
      <c r="T15" s="344">
        <v>89145.86</v>
      </c>
      <c r="U15" s="336">
        <f t="shared" si="8"/>
        <v>-30854.14</v>
      </c>
      <c r="V15" s="338">
        <f t="shared" si="9"/>
        <v>74.288216666666656</v>
      </c>
    </row>
  </sheetData>
  <mergeCells count="8">
    <mergeCell ref="A1:V1"/>
    <mergeCell ref="C4:F4"/>
    <mergeCell ref="K4:N4"/>
    <mergeCell ref="G4:J4"/>
    <mergeCell ref="O4:R4"/>
    <mergeCell ref="S4:V4"/>
    <mergeCell ref="A2:V2"/>
    <mergeCell ref="A3:V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TREND DETAIL</vt:lpstr>
      <vt:lpstr>TREND VAR</vt:lpstr>
      <vt:lpstr>TREND-SUMMARY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MACELINO</cp:lastModifiedBy>
  <cp:lastPrinted>2021-09-02T11:26:06Z</cp:lastPrinted>
  <dcterms:created xsi:type="dcterms:W3CDTF">2020-11-11T10:55:15Z</dcterms:created>
  <dcterms:modified xsi:type="dcterms:W3CDTF">2024-07-01T19:27:26Z</dcterms:modified>
</cp:coreProperties>
</file>